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5570" windowHeight="1177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19" i="1" l="1"/>
  <c r="E19" i="1" s="1"/>
  <c r="F19" i="1" s="1"/>
  <c r="G19" i="1" s="1"/>
  <c r="D18" i="1"/>
  <c r="E18" i="1" s="1"/>
  <c r="F18" i="1" s="1"/>
  <c r="G18" i="1" s="1"/>
  <c r="H18" i="1" s="1"/>
  <c r="I18" i="1" s="1"/>
  <c r="J18" i="1" s="1"/>
  <c r="K18" i="1" s="1"/>
  <c r="L18" i="1" s="1"/>
  <c r="M20" i="1"/>
  <c r="D17" i="1"/>
  <c r="D16" i="1"/>
  <c r="E16" i="1" s="1"/>
  <c r="F16" i="1" s="1"/>
  <c r="G16" i="1" s="1"/>
  <c r="H16" i="1" s="1"/>
  <c r="I16" i="1" s="1"/>
  <c r="J16" i="1" s="1"/>
  <c r="K16" i="1" s="1"/>
  <c r="L16" i="1" s="1"/>
  <c r="F9" i="1"/>
  <c r="E9" i="1"/>
  <c r="E11" i="1" s="1"/>
  <c r="D9" i="1"/>
  <c r="C9" i="1"/>
  <c r="M15" i="1"/>
  <c r="G14" i="1"/>
  <c r="H14" i="1" s="1"/>
  <c r="I14" i="1" s="1"/>
  <c r="J14" i="1" s="1"/>
  <c r="K14" i="1" s="1"/>
  <c r="L14" i="1" s="1"/>
  <c r="F14" i="1"/>
  <c r="E14" i="1"/>
  <c r="D14" i="1"/>
  <c r="D21" i="1" s="1"/>
  <c r="C14" i="1"/>
  <c r="M14" i="1" s="1"/>
  <c r="C10" i="1"/>
  <c r="M10" i="1"/>
  <c r="M8" i="1"/>
  <c r="D11" i="1"/>
  <c r="D23" i="1" s="1"/>
  <c r="F11" i="1"/>
  <c r="G9" i="1"/>
  <c r="G11" i="1" s="1"/>
  <c r="C21" i="1" l="1"/>
  <c r="M16" i="1"/>
  <c r="E17" i="1"/>
  <c r="F17" i="1" s="1"/>
  <c r="G17" i="1" s="1"/>
  <c r="H17" i="1" s="1"/>
  <c r="I17" i="1" s="1"/>
  <c r="J17" i="1" s="1"/>
  <c r="K17" i="1" s="1"/>
  <c r="L17" i="1" s="1"/>
  <c r="L21" i="1" s="1"/>
  <c r="H19" i="1"/>
  <c r="I19" i="1" s="1"/>
  <c r="J19" i="1" s="1"/>
  <c r="K19" i="1" s="1"/>
  <c r="L19" i="1" s="1"/>
  <c r="M18" i="1"/>
  <c r="H9" i="1"/>
  <c r="J21" i="1" l="1"/>
  <c r="G21" i="1"/>
  <c r="G23" i="1" s="1"/>
  <c r="K21" i="1"/>
  <c r="E21" i="1"/>
  <c r="E23" i="1" s="1"/>
  <c r="H21" i="1"/>
  <c r="I21" i="1"/>
  <c r="F21" i="1"/>
  <c r="F23" i="1" s="1"/>
  <c r="M17" i="1"/>
  <c r="M19" i="1"/>
  <c r="H11" i="1"/>
  <c r="H23" i="1" s="1"/>
  <c r="I9" i="1"/>
  <c r="I11" i="1" l="1"/>
  <c r="I23" i="1" s="1"/>
  <c r="J9" i="1"/>
  <c r="J11" i="1" l="1"/>
  <c r="J23" i="1" s="1"/>
  <c r="K9" i="1"/>
  <c r="K11" i="1" l="1"/>
  <c r="K23" i="1" s="1"/>
  <c r="L9" i="1"/>
  <c r="L11" i="1" l="1"/>
  <c r="L23" i="1" s="1"/>
  <c r="M9" i="1"/>
  <c r="C11" i="1" l="1"/>
  <c r="M11" i="1" l="1"/>
  <c r="C23" i="1"/>
  <c r="M21" i="1"/>
  <c r="M23" i="1" l="1"/>
  <c r="C27" i="1" s="1"/>
</calcChain>
</file>

<file path=xl/sharedStrings.xml><?xml version="1.0" encoding="utf-8"?>
<sst xmlns="http://schemas.openxmlformats.org/spreadsheetml/2006/main" count="80" uniqueCount="75">
  <si>
    <t>PROYECTO:</t>
  </si>
  <si>
    <t>FLUJO DE CAJA ANUAL</t>
  </si>
  <si>
    <t>RUBRO/AÑO</t>
  </si>
  <si>
    <t>INGRESOS</t>
  </si>
  <si>
    <t>COSTOS</t>
  </si>
  <si>
    <t>BALANCE</t>
  </si>
  <si>
    <t>Crédito</t>
  </si>
  <si>
    <t>TOTALES</t>
  </si>
  <si>
    <t>Compra insumos</t>
  </si>
  <si>
    <t>(Ingresos totales-Costos totales)x100/Costos totales=Balancex100/Costos totales.</t>
  </si>
  <si>
    <t>Ingresos Totales</t>
  </si>
  <si>
    <t>Costos Totales</t>
  </si>
  <si>
    <t>BALANCE= Ingresos totales - Costos totales</t>
  </si>
  <si>
    <t xml:space="preserve">Tasa "Beneficio/Costo" = </t>
  </si>
  <si>
    <t>Aporte Asociadas</t>
  </si>
  <si>
    <t>Venta de leche</t>
  </si>
  <si>
    <t>Credito</t>
  </si>
  <si>
    <t>Se solicitara un financiamiento por 30.000 dólares, al cambio en el mercado paralelo</t>
  </si>
  <si>
    <t>INGRESOS:</t>
  </si>
  <si>
    <t>AÑO</t>
  </si>
  <si>
    <t>Nº CABRAS PRODUCCION</t>
  </si>
  <si>
    <t>PROMEDIO LTS/CABRA/DIA</t>
  </si>
  <si>
    <t>TOTAL PRODUCCION (LTS/TOTAL/AÑO)</t>
  </si>
  <si>
    <t>INGRESOS VENTA DE LECHE Bs/AÑO</t>
  </si>
  <si>
    <t>Nota:</t>
  </si>
  <si>
    <t>1. El numero de productoras asociadas sera de 100 mujeres</t>
  </si>
  <si>
    <t>2. Cada una tiene 30 cabras en producción, se estima que el numero de cabras</t>
  </si>
  <si>
    <t>4. El precio de venta de la leche es de 3.000 Bs./litro</t>
  </si>
  <si>
    <t>5. La producción promedio de cada cabra es de 300 cc de leche, y va aumentando</t>
  </si>
  <si>
    <t>aumenta hasta estabilizar en el año 4, el numero de cabras en 60.</t>
  </si>
  <si>
    <t>3. El precio para recepcion de la leche es de 1500 Bs./litro</t>
  </si>
  <si>
    <t>hasta 1,50 litros, que se estabiliza en el año 4.</t>
  </si>
  <si>
    <t xml:space="preserve">Se estima 100 mujeres asociadas, con 30 cabras en produccion cada una, con una produccion de leche por cabra al iniciar de 0,300 litros y 205 dias de </t>
  </si>
  <si>
    <t>100X30X0,30X205X3000</t>
  </si>
  <si>
    <t>El nùmero de cabras aumento a 40, la produccion por cabra aumento a 0,50</t>
  </si>
  <si>
    <t>Pago leche a proveedoras asociadas</t>
  </si>
  <si>
    <t>Pago cuota del financiamiento</t>
  </si>
  <si>
    <t>Aporte asociadas</t>
  </si>
  <si>
    <t>EGRESOS</t>
  </si>
  <si>
    <t>lactancia, el precio de compra sera de 1500 Bs./litro</t>
  </si>
  <si>
    <t>100X30X0,30X205X1500</t>
  </si>
  <si>
    <t>El nùmero de cabras aumento a 50, la produccion por cabra aumento a 1,00 litros</t>
  </si>
  <si>
    <t>El nùmero de cabras aumento a 60, la produccion por cabra aumento a 1,50 litro</t>
  </si>
  <si>
    <t xml:space="preserve">Pago de leche a </t>
  </si>
  <si>
    <t>Año 1</t>
  </si>
  <si>
    <t>Año 2</t>
  </si>
  <si>
    <t>Año 3</t>
  </si>
  <si>
    <t>Año 4</t>
  </si>
  <si>
    <t>Cuota del financiamiento</t>
  </si>
  <si>
    <t>El monto del credito es de 900.000.000,00 Bs, a una tasa anual de 24%, con 10 años para pagar, 2 años de gracia con intereses diferidos pro rateados</t>
  </si>
  <si>
    <t>Compra de insumos</t>
  </si>
  <si>
    <t>La cuota sera de Bs. 317.063.881,58 (Compra de equipos para instalacion de la planta receptora, muebles y equipos de oficina y laboratorio para analisis)</t>
  </si>
  <si>
    <t>Se requiere comprar: Envases, calcomania para envases, servicio de agua potable, servicio electricidad, servicio internet, insumos para laboratorio</t>
  </si>
  <si>
    <t>Anualmente se requiere Bs.</t>
  </si>
  <si>
    <t>Mano de obra</t>
  </si>
  <si>
    <t>Pago transporte</t>
  </si>
  <si>
    <t>Pago servicio capacitación</t>
  </si>
  <si>
    <t>lactancia, el precio de venta sera de 3000 Bs./litro. En el rebaño habra cabras en produccion y cabras peñdadas, todo el año habra producción de leche</t>
  </si>
  <si>
    <t>Depreciaciación de equipos</t>
  </si>
  <si>
    <t>Pago salarios mas beneficios laborales</t>
  </si>
  <si>
    <t>Transporte</t>
  </si>
  <si>
    <t>Servicio de capacitacion y asistencia tecnica</t>
  </si>
  <si>
    <t>Se requiere 1 administradora, 1 ingeniera y 2 operadores, se incluye sueldos y beneficios laborales según ley</t>
  </si>
  <si>
    <t>Se contratara un transporte para busqueda y traslado de la leche a la planta</t>
  </si>
  <si>
    <t>Se ofrecera servicio de capacitacion a asocidadas y trabadores/as de la planta</t>
  </si>
  <si>
    <t>Depreciacion equipos</t>
  </si>
  <si>
    <t>30.000 dólares X 30.000 Bs/dólar= 900.000.000,00</t>
  </si>
  <si>
    <t>Venta de leche Año 1</t>
  </si>
  <si>
    <t>Venta de leche Año 2</t>
  </si>
  <si>
    <t>Venta de leche Año 3</t>
  </si>
  <si>
    <t>Venta de leche Año 4 al 10</t>
  </si>
  <si>
    <t>proveedoras asociadas</t>
  </si>
  <si>
    <t>No se coloca en el cuadro, sin embargo es un item que debe ser tomado en cuenta</t>
  </si>
  <si>
    <t>Son 100 mujeres asociadas que aportaran Bs. 100.000,00 cada una  para el inicio de la planta</t>
  </si>
  <si>
    <t>Construir una planta receptora de leche de cabra en la comunidad de La Vega.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</si>
</sst>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\(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2" xfId="0" applyFont="1" applyBorder="1"/>
    <xf numFmtId="0" fontId="0" fillId="0" borderId="3" xfId="0" applyBorder="1"/>
    <xf numFmtId="0" fontId="1" fillId="0" borderId="3" xfId="0" applyFont="1" applyBorder="1"/>
    <xf numFmtId="0" fontId="0" fillId="0" borderId="3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/>
    <xf numFmtId="0" fontId="1" fillId="0" borderId="7" xfId="0" applyFont="1" applyBorder="1"/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  <xf numFmtId="0" fontId="0" fillId="0" borderId="0" xfId="0" applyBorder="1" applyAlignment="1">
      <alignment horizontal="right"/>
    </xf>
    <xf numFmtId="4" fontId="0" fillId="0" borderId="0" xfId="0" applyNumberForma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" fillId="0" borderId="8" xfId="0" applyNumberFormat="1" applyFont="1" applyBorder="1" applyAlignment="1">
      <alignment horizontal="right"/>
    </xf>
    <xf numFmtId="4" fontId="0" fillId="0" borderId="0" xfId="0" applyNumberFormat="1" applyAlignment="1">
      <alignment horizontal="right"/>
    </xf>
    <xf numFmtId="4" fontId="1" fillId="0" borderId="5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4" fontId="1" fillId="0" borderId="3" xfId="0" applyNumberFormat="1" applyFont="1" applyBorder="1" applyAlignment="1">
      <alignment horizontal="right"/>
    </xf>
    <xf numFmtId="0" fontId="0" fillId="0" borderId="3" xfId="0" applyFont="1" applyBorder="1" applyAlignment="1">
      <alignment wrapText="1"/>
    </xf>
    <xf numFmtId="164" fontId="2" fillId="0" borderId="0" xfId="0" applyNumberFormat="1" applyFont="1" applyAlignment="1" applyProtection="1">
      <alignment horizontal="center"/>
      <protection hidden="1"/>
    </xf>
    <xf numFmtId="0" fontId="1" fillId="0" borderId="9" xfId="0" applyFont="1" applyBorder="1"/>
    <xf numFmtId="0" fontId="1" fillId="0" borderId="0" xfId="0" applyFont="1" applyAlignment="1">
      <alignment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65"/>
  <sheetViews>
    <sheetView tabSelected="1" zoomScale="80" zoomScaleNormal="80" workbookViewId="0">
      <selection activeCell="H32" sqref="H32"/>
    </sheetView>
  </sheetViews>
  <sheetFormatPr baseColWidth="10" defaultRowHeight="15" x14ac:dyDescent="0.25"/>
  <cols>
    <col min="1" max="1" width="3.5703125" customWidth="1"/>
    <col min="2" max="2" width="25.7109375" customWidth="1"/>
    <col min="3" max="3" width="23.85546875" customWidth="1"/>
    <col min="4" max="4" width="19.28515625" customWidth="1"/>
    <col min="5" max="5" width="16.85546875" customWidth="1"/>
    <col min="6" max="6" width="18.28515625" customWidth="1"/>
    <col min="7" max="7" width="20.85546875" customWidth="1"/>
    <col min="8" max="8" width="18.42578125" customWidth="1"/>
    <col min="9" max="9" width="16.85546875" customWidth="1"/>
    <col min="10" max="10" width="19.28515625" customWidth="1"/>
    <col min="11" max="11" width="15.85546875" customWidth="1"/>
    <col min="12" max="12" width="16.7109375" customWidth="1"/>
    <col min="13" max="13" width="21" customWidth="1"/>
    <col min="16" max="16" width="32.7109375" customWidth="1"/>
  </cols>
  <sheetData>
    <row r="2" spans="2:16" ht="18.75" x14ac:dyDescent="0.3">
      <c r="B2" s="1" t="s">
        <v>0</v>
      </c>
      <c r="C2" s="29" t="s">
        <v>74</v>
      </c>
      <c r="D2" s="1"/>
      <c r="E2" s="1"/>
      <c r="F2" s="1"/>
      <c r="G2" s="1"/>
      <c r="H2" s="1"/>
      <c r="I2" s="1"/>
      <c r="J2" s="1"/>
      <c r="K2" s="1"/>
      <c r="L2" s="1"/>
    </row>
    <row r="3" spans="2:16" x14ac:dyDescent="0.25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2:16" ht="15.75" thickBot="1" x14ac:dyDescent="0.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P4">
        <v>553500000</v>
      </c>
    </row>
    <row r="5" spans="2:16" ht="15.75" thickBot="1" x14ac:dyDescent="0.3">
      <c r="B5" s="2" t="s">
        <v>2</v>
      </c>
      <c r="C5" s="7">
        <v>1</v>
      </c>
      <c r="D5" s="8">
        <v>2</v>
      </c>
      <c r="E5" s="8">
        <v>3</v>
      </c>
      <c r="F5" s="8">
        <v>4</v>
      </c>
      <c r="G5" s="8">
        <v>5</v>
      </c>
      <c r="H5" s="8">
        <v>6</v>
      </c>
      <c r="I5" s="8">
        <v>7</v>
      </c>
      <c r="J5" s="8">
        <v>8</v>
      </c>
      <c r="K5" s="8">
        <v>9</v>
      </c>
      <c r="L5" s="8">
        <v>10</v>
      </c>
      <c r="M5" s="9" t="s">
        <v>7</v>
      </c>
      <c r="P5">
        <v>1230000000</v>
      </c>
    </row>
    <row r="6" spans="2:16" x14ac:dyDescent="0.25">
      <c r="B6" s="3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  <c r="P6">
        <v>3075000000</v>
      </c>
    </row>
    <row r="7" spans="2:16" x14ac:dyDescent="0.25">
      <c r="B7" s="4" t="s">
        <v>3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2"/>
      <c r="P7">
        <v>5535000000</v>
      </c>
    </row>
    <row r="8" spans="2:16" x14ac:dyDescent="0.25">
      <c r="B8" s="5" t="s">
        <v>6</v>
      </c>
      <c r="C8" s="14">
        <v>900000000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5">
        <f>SUM(C8:L8)</f>
        <v>900000000</v>
      </c>
      <c r="P8">
        <v>5535000000</v>
      </c>
    </row>
    <row r="9" spans="2:16" x14ac:dyDescent="0.25">
      <c r="B9" s="3" t="s">
        <v>15</v>
      </c>
      <c r="C9" s="17">
        <f>100*30*0.3*360*3000</f>
        <v>972000000</v>
      </c>
      <c r="D9" s="17">
        <f>100*40*0.5*360*3000</f>
        <v>2160000000</v>
      </c>
      <c r="E9" s="17">
        <f>100*50*1*360*3000</f>
        <v>5400000000</v>
      </c>
      <c r="F9" s="17">
        <f>100*60*1.5*360*3000</f>
        <v>9720000000</v>
      </c>
      <c r="G9" s="14">
        <f t="shared" ref="G9:L9" si="0">F9</f>
        <v>9720000000</v>
      </c>
      <c r="H9" s="14">
        <f t="shared" si="0"/>
        <v>9720000000</v>
      </c>
      <c r="I9" s="14">
        <f t="shared" si="0"/>
        <v>9720000000</v>
      </c>
      <c r="J9" s="14">
        <f t="shared" si="0"/>
        <v>9720000000</v>
      </c>
      <c r="K9" s="14">
        <f t="shared" si="0"/>
        <v>9720000000</v>
      </c>
      <c r="L9" s="14">
        <f t="shared" si="0"/>
        <v>9720000000</v>
      </c>
      <c r="M9" s="15">
        <f>SUM(C9:L9)</f>
        <v>76572000000</v>
      </c>
      <c r="P9">
        <v>5535000000</v>
      </c>
    </row>
    <row r="10" spans="2:16" x14ac:dyDescent="0.25">
      <c r="B10" s="3" t="s">
        <v>14</v>
      </c>
      <c r="C10" s="14">
        <f>100*100000</f>
        <v>10000000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5">
        <f>SUM(C10:L10)</f>
        <v>10000000</v>
      </c>
      <c r="P10">
        <v>5535000000</v>
      </c>
    </row>
    <row r="11" spans="2:16" x14ac:dyDescent="0.25">
      <c r="B11" s="10" t="s">
        <v>10</v>
      </c>
      <c r="C11" s="16">
        <f>SUM(C8:C10)</f>
        <v>1882000000</v>
      </c>
      <c r="D11" s="16">
        <f t="shared" ref="D11:L11" si="1">SUM(D8:D10)</f>
        <v>2160000000</v>
      </c>
      <c r="E11" s="16">
        <f t="shared" si="1"/>
        <v>5400000000</v>
      </c>
      <c r="F11" s="16">
        <f t="shared" si="1"/>
        <v>9720000000</v>
      </c>
      <c r="G11" s="16">
        <f t="shared" si="1"/>
        <v>9720000000</v>
      </c>
      <c r="H11" s="16">
        <f t="shared" si="1"/>
        <v>9720000000</v>
      </c>
      <c r="I11" s="16">
        <f t="shared" si="1"/>
        <v>9720000000</v>
      </c>
      <c r="J11" s="16">
        <f t="shared" si="1"/>
        <v>9720000000</v>
      </c>
      <c r="K11" s="16">
        <f t="shared" si="1"/>
        <v>9720000000</v>
      </c>
      <c r="L11" s="16">
        <f t="shared" si="1"/>
        <v>9720000000</v>
      </c>
      <c r="M11" s="24">
        <f>SUM(C11:L11)</f>
        <v>77482000000</v>
      </c>
      <c r="P11">
        <v>5535000000</v>
      </c>
    </row>
    <row r="12" spans="2:16" x14ac:dyDescent="0.25">
      <c r="B12" s="3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5"/>
      <c r="P12">
        <v>5535000000</v>
      </c>
    </row>
    <row r="13" spans="2:16" x14ac:dyDescent="0.25">
      <c r="B13" s="4" t="s">
        <v>4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5"/>
      <c r="P13">
        <v>5535000000</v>
      </c>
    </row>
    <row r="14" spans="2:16" ht="30" x14ac:dyDescent="0.25">
      <c r="B14" s="25" t="s">
        <v>35</v>
      </c>
      <c r="C14" s="17">
        <f>100*30*0.3*205*1500</f>
        <v>276750000</v>
      </c>
      <c r="D14" s="17">
        <f>100*40*0.5*205*1500</f>
        <v>615000000</v>
      </c>
      <c r="E14" s="17">
        <f>100*50*1*205*1500</f>
        <v>1537500000</v>
      </c>
      <c r="F14" s="17">
        <f>100*60*1.5*205*1500</f>
        <v>2767500000</v>
      </c>
      <c r="G14" s="17">
        <f t="shared" ref="G14:L14" si="2">F14</f>
        <v>2767500000</v>
      </c>
      <c r="H14" s="17">
        <f t="shared" si="2"/>
        <v>2767500000</v>
      </c>
      <c r="I14" s="17">
        <f t="shared" si="2"/>
        <v>2767500000</v>
      </c>
      <c r="J14" s="17">
        <f t="shared" si="2"/>
        <v>2767500000</v>
      </c>
      <c r="K14" s="17">
        <f t="shared" si="2"/>
        <v>2767500000</v>
      </c>
      <c r="L14" s="17">
        <f t="shared" si="2"/>
        <v>2767500000</v>
      </c>
      <c r="M14" s="15">
        <f>SUM(C14:L14)</f>
        <v>21801750000</v>
      </c>
    </row>
    <row r="15" spans="2:16" ht="30" x14ac:dyDescent="0.25">
      <c r="B15" s="25" t="s">
        <v>36</v>
      </c>
      <c r="C15" s="17">
        <v>0</v>
      </c>
      <c r="D15" s="17">
        <v>0</v>
      </c>
      <c r="E15" s="17">
        <v>317063881.584499</v>
      </c>
      <c r="F15" s="17">
        <v>317063881.5844987</v>
      </c>
      <c r="G15" s="17">
        <v>317063881.5844987</v>
      </c>
      <c r="H15" s="17">
        <v>317063881.5844987</v>
      </c>
      <c r="I15" s="17">
        <v>317063881.5844987</v>
      </c>
      <c r="J15" s="17">
        <v>317063881.5844987</v>
      </c>
      <c r="K15" s="17">
        <v>317063881.5844987</v>
      </c>
      <c r="L15" s="17">
        <v>317063881.5844987</v>
      </c>
      <c r="M15" s="15">
        <f>SUM(C15:L15)</f>
        <v>2536511052.6759901</v>
      </c>
    </row>
    <row r="16" spans="2:16" x14ac:dyDescent="0.25">
      <c r="B16" s="3" t="s">
        <v>8</v>
      </c>
      <c r="C16" s="17">
        <v>350380000</v>
      </c>
      <c r="D16" s="17">
        <f>C16+C16*30%</f>
        <v>455494000</v>
      </c>
      <c r="E16" s="17">
        <f t="shared" ref="E16:L16" si="3">D16+D16*30%</f>
        <v>592142200</v>
      </c>
      <c r="F16" s="17">
        <f t="shared" si="3"/>
        <v>769784860</v>
      </c>
      <c r="G16" s="17">
        <f t="shared" si="3"/>
        <v>1000720318</v>
      </c>
      <c r="H16" s="17">
        <f t="shared" si="3"/>
        <v>1300936413.4000001</v>
      </c>
      <c r="I16" s="17">
        <f t="shared" si="3"/>
        <v>1691217337.4200001</v>
      </c>
      <c r="J16" s="17">
        <f t="shared" si="3"/>
        <v>2198582538.6459999</v>
      </c>
      <c r="K16" s="17">
        <f t="shared" si="3"/>
        <v>2858157300.2398</v>
      </c>
      <c r="L16" s="17">
        <f t="shared" si="3"/>
        <v>3715604490.3117399</v>
      </c>
      <c r="M16" s="15">
        <f t="shared" ref="M16:M21" si="4">SUM(C16:L16)</f>
        <v>14933019458.01754</v>
      </c>
    </row>
    <row r="17" spans="2:13" ht="30" x14ac:dyDescent="0.25">
      <c r="B17" s="25" t="s">
        <v>59</v>
      </c>
      <c r="C17" s="14">
        <v>34104000</v>
      </c>
      <c r="D17" s="14">
        <f>C17+C17*30%</f>
        <v>44335200</v>
      </c>
      <c r="E17" s="14">
        <f t="shared" ref="E17:L17" si="5">D17+D17*30%</f>
        <v>57635760</v>
      </c>
      <c r="F17" s="14">
        <f t="shared" si="5"/>
        <v>74926488</v>
      </c>
      <c r="G17" s="14">
        <f t="shared" si="5"/>
        <v>97404434.400000006</v>
      </c>
      <c r="H17" s="14">
        <f t="shared" si="5"/>
        <v>126625764.72</v>
      </c>
      <c r="I17" s="14">
        <f t="shared" si="5"/>
        <v>164613494.13600001</v>
      </c>
      <c r="J17" s="14">
        <f t="shared" si="5"/>
        <v>213997542.3768</v>
      </c>
      <c r="K17" s="14">
        <f t="shared" si="5"/>
        <v>278196805.08983999</v>
      </c>
      <c r="L17" s="14">
        <f t="shared" si="5"/>
        <v>361655846.61679196</v>
      </c>
      <c r="M17" s="15">
        <f t="shared" si="4"/>
        <v>1453495335.339432</v>
      </c>
    </row>
    <row r="18" spans="2:13" x14ac:dyDescent="0.25">
      <c r="B18" s="3" t="s">
        <v>60</v>
      </c>
      <c r="C18" s="14">
        <v>30000000</v>
      </c>
      <c r="D18" s="14">
        <f>C18+C18*30%</f>
        <v>39000000</v>
      </c>
      <c r="E18" s="14">
        <f t="shared" ref="E18:L18" si="6">D18+D18*30%</f>
        <v>50700000</v>
      </c>
      <c r="F18" s="14">
        <f t="shared" si="6"/>
        <v>65910000</v>
      </c>
      <c r="G18" s="14">
        <f t="shared" si="6"/>
        <v>85683000</v>
      </c>
      <c r="H18" s="14">
        <f t="shared" si="6"/>
        <v>111387900</v>
      </c>
      <c r="I18" s="14">
        <f t="shared" si="6"/>
        <v>144804270</v>
      </c>
      <c r="J18" s="14">
        <f t="shared" si="6"/>
        <v>188245551</v>
      </c>
      <c r="K18" s="14">
        <f t="shared" si="6"/>
        <v>244719216.30000001</v>
      </c>
      <c r="L18" s="14">
        <f t="shared" si="6"/>
        <v>318134981.19</v>
      </c>
      <c r="M18" s="15">
        <f t="shared" si="4"/>
        <v>1278584918.49</v>
      </c>
    </row>
    <row r="19" spans="2:13" ht="30" x14ac:dyDescent="0.25">
      <c r="B19" s="25" t="s">
        <v>61</v>
      </c>
      <c r="C19" s="14">
        <v>10000000</v>
      </c>
      <c r="D19" s="14">
        <f>C19+C19*30%</f>
        <v>13000000</v>
      </c>
      <c r="E19" s="14">
        <f t="shared" ref="E19:L19" si="7">D19+D19*30%</f>
        <v>16900000</v>
      </c>
      <c r="F19" s="14">
        <f t="shared" si="7"/>
        <v>21970000</v>
      </c>
      <c r="G19" s="14">
        <f t="shared" si="7"/>
        <v>28561000</v>
      </c>
      <c r="H19" s="14">
        <f t="shared" si="7"/>
        <v>37129300</v>
      </c>
      <c r="I19" s="14">
        <f t="shared" si="7"/>
        <v>48268090</v>
      </c>
      <c r="J19" s="14">
        <f t="shared" si="7"/>
        <v>62748517</v>
      </c>
      <c r="K19" s="14">
        <f t="shared" si="7"/>
        <v>81573072.099999994</v>
      </c>
      <c r="L19" s="14">
        <f t="shared" si="7"/>
        <v>106044993.72999999</v>
      </c>
      <c r="M19" s="15">
        <f t="shared" si="4"/>
        <v>426194972.83000004</v>
      </c>
    </row>
    <row r="20" spans="2:13" x14ac:dyDescent="0.25">
      <c r="B20" s="3" t="s">
        <v>65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4"/>
        <v>0</v>
      </c>
    </row>
    <row r="21" spans="2:13" x14ac:dyDescent="0.25">
      <c r="B21" s="10" t="s">
        <v>11</v>
      </c>
      <c r="C21" s="16">
        <f>SUM(C14:C20)</f>
        <v>701234000</v>
      </c>
      <c r="D21" s="16">
        <f>SUM(D14:D20)</f>
        <v>1166829200</v>
      </c>
      <c r="E21" s="16">
        <f t="shared" ref="E21:L21" si="8">SUM(E14:E20)</f>
        <v>2571941841.5844989</v>
      </c>
      <c r="F21" s="16">
        <f t="shared" si="8"/>
        <v>4017155229.5844989</v>
      </c>
      <c r="G21" s="16">
        <f t="shared" si="8"/>
        <v>4296932633.984499</v>
      </c>
      <c r="H21" s="16">
        <f t="shared" si="8"/>
        <v>4660643259.7044992</v>
      </c>
      <c r="I21" s="16">
        <f t="shared" si="8"/>
        <v>5133467073.1404991</v>
      </c>
      <c r="J21" s="16">
        <f t="shared" si="8"/>
        <v>5748138030.6072989</v>
      </c>
      <c r="K21" s="16">
        <f t="shared" si="8"/>
        <v>6547210275.3141394</v>
      </c>
      <c r="L21" s="16">
        <f t="shared" si="8"/>
        <v>7586004193.4330292</v>
      </c>
      <c r="M21" s="15">
        <f t="shared" si="4"/>
        <v>42429555737.352966</v>
      </c>
    </row>
    <row r="22" spans="2:13" ht="15.75" thickBot="1" x14ac:dyDescent="0.3">
      <c r="B22" s="3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5"/>
    </row>
    <row r="23" spans="2:13" ht="15.75" thickBot="1" x14ac:dyDescent="0.3">
      <c r="B23" s="6" t="s">
        <v>5</v>
      </c>
      <c r="C23" s="18">
        <f>C11-C21</f>
        <v>1180766000</v>
      </c>
      <c r="D23" s="18">
        <f t="shared" ref="D23:L23" si="9">D11-D21</f>
        <v>993170800</v>
      </c>
      <c r="E23" s="18">
        <f t="shared" si="9"/>
        <v>2828058158.4155011</v>
      </c>
      <c r="F23" s="18">
        <f t="shared" si="9"/>
        <v>5702844770.4155006</v>
      </c>
      <c r="G23" s="18">
        <f t="shared" si="9"/>
        <v>5423067366.015501</v>
      </c>
      <c r="H23" s="18">
        <f t="shared" si="9"/>
        <v>5059356740.2955008</v>
      </c>
      <c r="I23" s="18">
        <f t="shared" si="9"/>
        <v>4586532926.8595009</v>
      </c>
      <c r="J23" s="18">
        <f t="shared" si="9"/>
        <v>3971861969.3927011</v>
      </c>
      <c r="K23" s="18">
        <f t="shared" si="9"/>
        <v>3172789724.6858606</v>
      </c>
      <c r="L23" s="18">
        <f t="shared" si="9"/>
        <v>2133995806.5669708</v>
      </c>
      <c r="M23" s="19">
        <f>+M11-M21</f>
        <v>35052444262.647034</v>
      </c>
    </row>
    <row r="25" spans="2:13" x14ac:dyDescent="0.25">
      <c r="B25" s="1" t="s">
        <v>12</v>
      </c>
    </row>
    <row r="26" spans="2:13" x14ac:dyDescent="0.25">
      <c r="B26" s="1" t="s">
        <v>13</v>
      </c>
      <c r="C26" s="1" t="s">
        <v>9</v>
      </c>
      <c r="G26" s="1"/>
      <c r="H26" s="1"/>
      <c r="I26" s="1"/>
      <c r="J26" s="1"/>
      <c r="K26" s="1"/>
      <c r="L26" s="1"/>
    </row>
    <row r="27" spans="2:13" x14ac:dyDescent="0.25">
      <c r="B27" s="27" t="s">
        <v>13</v>
      </c>
      <c r="C27" s="27">
        <f>(M11-M23)*100/M23</f>
        <v>121.04592598287707</v>
      </c>
    </row>
    <row r="29" spans="2:13" x14ac:dyDescent="0.25">
      <c r="B29" s="27" t="s">
        <v>18</v>
      </c>
    </row>
    <row r="30" spans="2:13" x14ac:dyDescent="0.25">
      <c r="B30" s="1" t="s">
        <v>16</v>
      </c>
      <c r="C30" t="s">
        <v>17</v>
      </c>
    </row>
    <row r="31" spans="2:13" x14ac:dyDescent="0.25">
      <c r="C31" t="s">
        <v>66</v>
      </c>
    </row>
    <row r="33" spans="2:3" x14ac:dyDescent="0.25">
      <c r="B33" s="1" t="s">
        <v>67</v>
      </c>
      <c r="C33" t="s">
        <v>32</v>
      </c>
    </row>
    <row r="34" spans="2:3" x14ac:dyDescent="0.25">
      <c r="C34" t="s">
        <v>57</v>
      </c>
    </row>
    <row r="35" spans="2:3" x14ac:dyDescent="0.25">
      <c r="C35" t="s">
        <v>33</v>
      </c>
    </row>
    <row r="36" spans="2:3" x14ac:dyDescent="0.25">
      <c r="B36" s="1" t="s">
        <v>68</v>
      </c>
      <c r="C36" t="s">
        <v>34</v>
      </c>
    </row>
    <row r="37" spans="2:3" x14ac:dyDescent="0.25">
      <c r="B37" s="1" t="s">
        <v>69</v>
      </c>
      <c r="C37" t="s">
        <v>41</v>
      </c>
    </row>
    <row r="38" spans="2:3" x14ac:dyDescent="0.25">
      <c r="B38" s="1" t="s">
        <v>70</v>
      </c>
      <c r="C38" t="s">
        <v>42</v>
      </c>
    </row>
    <row r="40" spans="2:3" x14ac:dyDescent="0.25">
      <c r="B40" s="1" t="s">
        <v>37</v>
      </c>
      <c r="C40" t="s">
        <v>73</v>
      </c>
    </row>
    <row r="42" spans="2:3" x14ac:dyDescent="0.25">
      <c r="B42" s="27" t="s">
        <v>38</v>
      </c>
    </row>
    <row r="44" spans="2:3" ht="16.5" customHeight="1" x14ac:dyDescent="0.25">
      <c r="B44" s="28" t="s">
        <v>43</v>
      </c>
      <c r="C44" t="s">
        <v>32</v>
      </c>
    </row>
    <row r="45" spans="2:3" x14ac:dyDescent="0.25">
      <c r="B45" s="1" t="s">
        <v>71</v>
      </c>
      <c r="C45" t="s">
        <v>39</v>
      </c>
    </row>
    <row r="46" spans="2:3" x14ac:dyDescent="0.25">
      <c r="B46" s="1" t="s">
        <v>44</v>
      </c>
      <c r="C46" t="s">
        <v>40</v>
      </c>
    </row>
    <row r="47" spans="2:3" x14ac:dyDescent="0.25">
      <c r="B47" s="1" t="s">
        <v>45</v>
      </c>
      <c r="C47" t="s">
        <v>34</v>
      </c>
    </row>
    <row r="48" spans="2:3" x14ac:dyDescent="0.25">
      <c r="B48" s="1" t="s">
        <v>46</v>
      </c>
      <c r="C48" t="s">
        <v>41</v>
      </c>
    </row>
    <row r="49" spans="2:3" x14ac:dyDescent="0.25">
      <c r="B49" s="1" t="s">
        <v>47</v>
      </c>
      <c r="C49" t="s">
        <v>42</v>
      </c>
    </row>
    <row r="52" spans="2:3" x14ac:dyDescent="0.25">
      <c r="B52" s="1" t="s">
        <v>48</v>
      </c>
      <c r="C52" t="s">
        <v>49</v>
      </c>
    </row>
    <row r="53" spans="2:3" x14ac:dyDescent="0.25">
      <c r="C53" t="s">
        <v>51</v>
      </c>
    </row>
    <row r="54" spans="2:3" x14ac:dyDescent="0.25">
      <c r="C54" s="26"/>
    </row>
    <row r="55" spans="2:3" x14ac:dyDescent="0.25">
      <c r="B55" s="1" t="s">
        <v>50</v>
      </c>
      <c r="C55" t="s">
        <v>52</v>
      </c>
    </row>
    <row r="56" spans="2:3" x14ac:dyDescent="0.25">
      <c r="C56" t="s">
        <v>53</v>
      </c>
    </row>
    <row r="58" spans="2:3" x14ac:dyDescent="0.25">
      <c r="B58" s="1" t="s">
        <v>54</v>
      </c>
      <c r="C58" t="s">
        <v>62</v>
      </c>
    </row>
    <row r="61" spans="2:3" x14ac:dyDescent="0.25">
      <c r="B61" s="1" t="s">
        <v>55</v>
      </c>
      <c r="C61" t="s">
        <v>63</v>
      </c>
    </row>
    <row r="63" spans="2:3" x14ac:dyDescent="0.25">
      <c r="B63" s="1" t="s">
        <v>56</v>
      </c>
      <c r="C63" t="s">
        <v>64</v>
      </c>
    </row>
    <row r="65" spans="2:3" x14ac:dyDescent="0.25">
      <c r="B65" s="1" t="s">
        <v>58</v>
      </c>
      <c r="C65" t="s">
        <v>72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31"/>
  <sheetViews>
    <sheetView workbookViewId="0">
      <selection activeCell="F33" sqref="F33"/>
    </sheetView>
  </sheetViews>
  <sheetFormatPr baseColWidth="10" defaultRowHeight="15" x14ac:dyDescent="0.25"/>
  <cols>
    <col min="2" max="2" width="6" customWidth="1"/>
    <col min="3" max="3" width="13.85546875" customWidth="1"/>
    <col min="4" max="4" width="16.42578125" customWidth="1"/>
    <col min="5" max="5" width="18.140625" customWidth="1"/>
    <col min="6" max="6" width="16" customWidth="1"/>
  </cols>
  <sheetData>
    <row r="5" spans="2:6" ht="47.25" customHeight="1" x14ac:dyDescent="0.25">
      <c r="B5" s="21" t="s">
        <v>19</v>
      </c>
      <c r="C5" s="21" t="s">
        <v>20</v>
      </c>
      <c r="D5" s="21" t="s">
        <v>21</v>
      </c>
      <c r="E5" s="21" t="s">
        <v>22</v>
      </c>
      <c r="F5" s="21" t="s">
        <v>23</v>
      </c>
    </row>
    <row r="6" spans="2:6" x14ac:dyDescent="0.25">
      <c r="B6" s="20">
        <v>1</v>
      </c>
      <c r="C6" s="23">
        <v>3000</v>
      </c>
      <c r="D6" s="22">
        <v>0.3</v>
      </c>
      <c r="E6" s="22">
        <v>184500</v>
      </c>
      <c r="F6" s="22">
        <v>553500000</v>
      </c>
    </row>
    <row r="7" spans="2:6" x14ac:dyDescent="0.25">
      <c r="B7" s="20">
        <v>2</v>
      </c>
      <c r="C7" s="23">
        <v>4000</v>
      </c>
      <c r="D7" s="22">
        <v>0.5</v>
      </c>
      <c r="E7" s="22">
        <v>410000</v>
      </c>
      <c r="F7" s="22">
        <v>1230000000</v>
      </c>
    </row>
    <row r="8" spans="2:6" x14ac:dyDescent="0.25">
      <c r="B8" s="20">
        <v>3</v>
      </c>
      <c r="C8" s="23">
        <v>5000</v>
      </c>
      <c r="D8" s="22">
        <v>1</v>
      </c>
      <c r="E8" s="22">
        <v>1025000</v>
      </c>
      <c r="F8" s="22">
        <v>3075000000</v>
      </c>
    </row>
    <row r="9" spans="2:6" x14ac:dyDescent="0.25">
      <c r="B9" s="20">
        <v>4</v>
      </c>
      <c r="C9" s="23">
        <v>6000</v>
      </c>
      <c r="D9" s="22">
        <v>1.5</v>
      </c>
      <c r="E9" s="22">
        <v>1845000</v>
      </c>
      <c r="F9" s="22">
        <v>5535000000</v>
      </c>
    </row>
    <row r="10" spans="2:6" x14ac:dyDescent="0.25">
      <c r="B10" s="20">
        <v>5</v>
      </c>
      <c r="C10" s="23">
        <v>6000</v>
      </c>
      <c r="D10" s="22">
        <v>1.5</v>
      </c>
      <c r="E10" s="22">
        <v>1845000</v>
      </c>
      <c r="F10" s="22">
        <v>5535000000</v>
      </c>
    </row>
    <row r="11" spans="2:6" x14ac:dyDescent="0.25">
      <c r="B11" s="20">
        <v>6</v>
      </c>
      <c r="C11" s="23">
        <v>6000</v>
      </c>
      <c r="D11" s="22">
        <v>1.5</v>
      </c>
      <c r="E11" s="22">
        <v>1845000</v>
      </c>
      <c r="F11" s="22">
        <v>5535000000</v>
      </c>
    </row>
    <row r="12" spans="2:6" x14ac:dyDescent="0.25">
      <c r="B12" s="20">
        <v>7</v>
      </c>
      <c r="C12" s="23">
        <v>6000</v>
      </c>
      <c r="D12" s="22">
        <v>1.5</v>
      </c>
      <c r="E12" s="22">
        <v>1845000</v>
      </c>
      <c r="F12" s="22">
        <v>5535000000</v>
      </c>
    </row>
    <row r="13" spans="2:6" x14ac:dyDescent="0.25">
      <c r="B13" s="20">
        <v>8</v>
      </c>
      <c r="C13" s="23">
        <v>6000</v>
      </c>
      <c r="D13" s="22">
        <v>1.5</v>
      </c>
      <c r="E13" s="22">
        <v>1845000</v>
      </c>
      <c r="F13" s="22">
        <v>5535000000</v>
      </c>
    </row>
    <row r="14" spans="2:6" x14ac:dyDescent="0.25">
      <c r="B14" s="20">
        <v>9</v>
      </c>
      <c r="C14" s="23">
        <v>6000</v>
      </c>
      <c r="D14" s="22">
        <v>1.5</v>
      </c>
      <c r="E14" s="22">
        <v>1845000</v>
      </c>
      <c r="F14" s="22">
        <v>5535000000</v>
      </c>
    </row>
    <row r="15" spans="2:6" x14ac:dyDescent="0.25">
      <c r="B15" s="20">
        <v>10</v>
      </c>
      <c r="C15" s="23">
        <v>6000</v>
      </c>
      <c r="D15" s="22">
        <v>1.5</v>
      </c>
      <c r="E15" s="22">
        <v>1845000</v>
      </c>
      <c r="F15" s="22">
        <v>5535000000</v>
      </c>
    </row>
    <row r="19" spans="3:5" x14ac:dyDescent="0.25">
      <c r="C19" t="s">
        <v>24</v>
      </c>
    </row>
    <row r="20" spans="3:5" x14ac:dyDescent="0.25">
      <c r="C20" t="s">
        <v>25</v>
      </c>
    </row>
    <row r="21" spans="3:5" x14ac:dyDescent="0.25">
      <c r="C21" t="s">
        <v>26</v>
      </c>
    </row>
    <row r="22" spans="3:5" x14ac:dyDescent="0.25">
      <c r="C22" t="s">
        <v>29</v>
      </c>
    </row>
    <row r="23" spans="3:5" x14ac:dyDescent="0.25">
      <c r="C23" t="s">
        <v>30</v>
      </c>
    </row>
    <row r="24" spans="3:5" x14ac:dyDescent="0.25">
      <c r="C24" t="s">
        <v>27</v>
      </c>
    </row>
    <row r="25" spans="3:5" x14ac:dyDescent="0.25">
      <c r="C25" t="s">
        <v>28</v>
      </c>
    </row>
    <row r="26" spans="3:5" x14ac:dyDescent="0.25">
      <c r="C26" t="s">
        <v>31</v>
      </c>
    </row>
    <row r="30" spans="3:5" x14ac:dyDescent="0.25">
      <c r="D30" s="22"/>
    </row>
    <row r="31" spans="3:5" x14ac:dyDescent="0.25">
      <c r="E31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SoftPack©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</dc:creator>
  <cp:lastModifiedBy>Miranda</cp:lastModifiedBy>
  <dcterms:created xsi:type="dcterms:W3CDTF">2016-06-07T22:10:20Z</dcterms:created>
  <dcterms:modified xsi:type="dcterms:W3CDTF">2017-10-17T19:37:52Z</dcterms:modified>
</cp:coreProperties>
</file>