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Evaluación_Frutales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49" i="1" l="1"/>
  <c r="E57" i="1"/>
  <c r="E58" i="1"/>
  <c r="E59" i="1"/>
  <c r="E55" i="1"/>
  <c r="E56" i="1"/>
  <c r="G56" i="1" s="1"/>
  <c r="D56" i="1"/>
  <c r="D58" i="1"/>
  <c r="G58" i="1" s="1"/>
  <c r="D50" i="1"/>
  <c r="G50" i="1" s="1"/>
  <c r="D51" i="1"/>
  <c r="D52" i="1"/>
  <c r="G52" i="1" s="1"/>
  <c r="D54" i="1"/>
  <c r="G54" i="1" s="1"/>
  <c r="D49" i="1"/>
  <c r="E54" i="1"/>
  <c r="E53" i="1"/>
  <c r="E52" i="1"/>
  <c r="E51" i="1"/>
  <c r="E50" i="1"/>
  <c r="E49" i="1"/>
  <c r="G49" i="1" s="1"/>
  <c r="J33" i="1"/>
  <c r="C23" i="1"/>
  <c r="D23" i="1"/>
  <c r="C36" i="1" s="1"/>
  <c r="E23" i="1"/>
  <c r="C37" i="1" s="1"/>
  <c r="D53" i="1" s="1"/>
  <c r="F23" i="1"/>
  <c r="C38" i="1" s="1"/>
  <c r="G23" i="1"/>
  <c r="C39" i="1" s="1"/>
  <c r="D55" i="1" s="1"/>
  <c r="H23" i="1"/>
  <c r="C40" i="1" s="1"/>
  <c r="I23" i="1"/>
  <c r="C41" i="1" s="1"/>
  <c r="D57" i="1" s="1"/>
  <c r="J23" i="1"/>
  <c r="C42" i="1" s="1"/>
  <c r="K23" i="1"/>
  <c r="C43" i="1" s="1"/>
  <c r="D59" i="1" s="1"/>
  <c r="B23" i="1"/>
  <c r="G59" i="1" l="1"/>
  <c r="G55" i="1"/>
  <c r="G57" i="1"/>
  <c r="G53" i="1"/>
  <c r="G51" i="1"/>
  <c r="D60" i="1"/>
  <c r="F49" i="1"/>
  <c r="H49" i="1"/>
  <c r="G60" i="1" l="1"/>
  <c r="C9" i="1" l="1"/>
  <c r="D9" i="1"/>
  <c r="E9" i="1"/>
  <c r="F9" i="1"/>
  <c r="G9" i="1"/>
  <c r="H9" i="1"/>
  <c r="I9" i="1"/>
  <c r="J9" i="1"/>
  <c r="K9" i="1"/>
  <c r="B9" i="1"/>
  <c r="C5" i="1"/>
  <c r="C15" i="1" s="1"/>
  <c r="D35" i="1" s="1"/>
  <c r="D5" i="1"/>
  <c r="D15" i="1" s="1"/>
  <c r="D36" i="1" s="1"/>
  <c r="E5" i="1"/>
  <c r="E15" i="1" s="1"/>
  <c r="D37" i="1" s="1"/>
  <c r="F5" i="1"/>
  <c r="F15" i="1" s="1"/>
  <c r="D38" i="1" s="1"/>
  <c r="G5" i="1"/>
  <c r="G15" i="1" s="1"/>
  <c r="D39" i="1" s="1"/>
  <c r="H5" i="1"/>
  <c r="H15" i="1" s="1"/>
  <c r="D40" i="1" s="1"/>
  <c r="I5" i="1"/>
  <c r="I15" i="1" s="1"/>
  <c r="D41" i="1" s="1"/>
  <c r="J5" i="1"/>
  <c r="J15" i="1" s="1"/>
  <c r="D42" i="1" s="1"/>
  <c r="K5" i="1"/>
  <c r="K15" i="1" s="1"/>
  <c r="D43" i="1" s="1"/>
  <c r="B5" i="1"/>
  <c r="B15" i="1" s="1"/>
  <c r="D34" i="1" s="1"/>
  <c r="C59" i="1" l="1"/>
  <c r="F59" i="1" s="1"/>
  <c r="H59" i="1" s="1"/>
  <c r="J43" i="1"/>
  <c r="C55" i="1"/>
  <c r="F55" i="1" s="1"/>
  <c r="H55" i="1" s="1"/>
  <c r="J39" i="1"/>
  <c r="C53" i="1"/>
  <c r="F53" i="1" s="1"/>
  <c r="H53" i="1" s="1"/>
  <c r="J37" i="1"/>
  <c r="C50" i="1"/>
  <c r="J34" i="1"/>
  <c r="C58" i="1"/>
  <c r="F58" i="1" s="1"/>
  <c r="H58" i="1" s="1"/>
  <c r="J42" i="1"/>
  <c r="C56" i="1"/>
  <c r="F56" i="1" s="1"/>
  <c r="H56" i="1" s="1"/>
  <c r="J40" i="1"/>
  <c r="C54" i="1"/>
  <c r="F54" i="1" s="1"/>
  <c r="H54" i="1" s="1"/>
  <c r="J38" i="1"/>
  <c r="C52" i="1"/>
  <c r="F52" i="1" s="1"/>
  <c r="H52" i="1" s="1"/>
  <c r="J36" i="1"/>
  <c r="C57" i="1"/>
  <c r="F57" i="1" s="1"/>
  <c r="H57" i="1" s="1"/>
  <c r="J41" i="1"/>
  <c r="C51" i="1"/>
  <c r="F51" i="1" s="1"/>
  <c r="H51" i="1" s="1"/>
  <c r="J35" i="1"/>
  <c r="C60" i="1" l="1"/>
  <c r="F50" i="1"/>
  <c r="E64" i="1"/>
  <c r="F64" i="1" s="1"/>
  <c r="F60" i="1" l="1"/>
  <c r="E65" i="1" s="1"/>
  <c r="F65" i="1" s="1"/>
  <c r="H50" i="1"/>
  <c r="H60" i="1" s="1"/>
  <c r="E63" i="1" s="1"/>
  <c r="F63" i="1" s="1"/>
</calcChain>
</file>

<file path=xl/sharedStrings.xml><?xml version="1.0" encoding="utf-8"?>
<sst xmlns="http://schemas.openxmlformats.org/spreadsheetml/2006/main" count="85" uniqueCount="63">
  <si>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</si>
  <si>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</si>
  <si>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</si>
  <si>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</si>
  <si>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</si>
  <si>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</si>
  <si>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</si>
  <si>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</si>
  <si>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</si>
  <si>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</si>
  <si>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Costo producción durazno</t>
  </si>
  <si>
    <t>Costo de producción de manzana</t>
  </si>
  <si>
    <t>Costo de producción de vid</t>
  </si>
  <si>
    <t>Costos</t>
  </si>
  <si>
    <t>Costos variables</t>
  </si>
  <si>
    <t>Costos fijos</t>
  </si>
  <si>
    <t>Secretario</t>
  </si>
  <si>
    <t>Administrador de la Asociación</t>
  </si>
  <si>
    <t>Encargado de ventas</t>
  </si>
  <si>
    <t>Marketing y ventas</t>
  </si>
  <si>
    <t>Ventas</t>
  </si>
  <si>
    <t>Total</t>
  </si>
  <si>
    <t>COSTOS PROYECTADOS</t>
  </si>
  <si>
    <t>INGRESOS PROYECTADOS</t>
  </si>
  <si>
    <t>Descripción</t>
  </si>
  <si>
    <t>Ingreso Manzana (Caja 18 Kg/90Bs.)</t>
  </si>
  <si>
    <t>Ingreso durazno (Caja 20 Kg/120Bs.)</t>
  </si>
  <si>
    <t>Ingreso Vid (Caja 18 Kg/100Bs.)</t>
  </si>
  <si>
    <t>Ingreso Total</t>
  </si>
  <si>
    <t>EVALUACION FINANCIERA</t>
  </si>
  <si>
    <t>INDICADORES FINANCIEROS</t>
  </si>
  <si>
    <t>FLUJO NETO DE EFECTIVO</t>
  </si>
  <si>
    <t>Inversiones para el proyecto</t>
  </si>
  <si>
    <t>Valor de Rescate</t>
  </si>
  <si>
    <t>Flujo Neto de Efectivo</t>
  </si>
  <si>
    <t>Año de</t>
  </si>
  <si>
    <t>Ingresos</t>
  </si>
  <si>
    <t>Egresos</t>
  </si>
  <si>
    <t>Fija</t>
  </si>
  <si>
    <t>Diferida</t>
  </si>
  <si>
    <t>Cap de trab.</t>
  </si>
  <si>
    <t xml:space="preserve">Valor </t>
  </si>
  <si>
    <t>Recup. De</t>
  </si>
  <si>
    <t>operación</t>
  </si>
  <si>
    <t>totales*</t>
  </si>
  <si>
    <t>totales</t>
  </si>
  <si>
    <t>Residual</t>
  </si>
  <si>
    <t>cap. De Trab.</t>
  </si>
  <si>
    <t>CALCULO DEL VAN,  R B/C Y TIR CON UNA TASA DE DESCUENTO DEL 10%</t>
  </si>
  <si>
    <t>Año</t>
  </si>
  <si>
    <t>Beneficios</t>
  </si>
  <si>
    <t>Factor de</t>
  </si>
  <si>
    <t>Flujo neto de</t>
  </si>
  <si>
    <t>de</t>
  </si>
  <si>
    <t>actualización</t>
  </si>
  <si>
    <t>actualizados</t>
  </si>
  <si>
    <t>efectivo act.</t>
  </si>
  <si>
    <t>($)</t>
  </si>
  <si>
    <t>Los indicadores financieros que arroja el proyecto son:</t>
  </si>
  <si>
    <t>VAN=</t>
  </si>
  <si>
    <t>TIR =</t>
  </si>
  <si>
    <t>B/C =</t>
  </si>
  <si>
    <r>
      <rPr>
        <b/>
        <i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Se cuenta con flujos netos de efectivo negativos durante los primeros años, puesto que el desarrollo vegetativo de los cultivos frutales es de largo plazo, en consecuencia a partir del quinto año se cuenta con flujos netos de efectivo positivos, por otro lado se cuenta con indicadores financieros ue muestran la factibilidad del proyecto.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</si>
</sst>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6" formatCode="#,##0.0"/>
    <numFmt numFmtId="167" formatCode="General_)"/>
    <numFmt numFmtId="168" formatCode="_-* #,##0.00\ _P_t_s_-;\-* #,##0.00\ _P_t_s_-;_-* &quot;-&quot;??\ _P_t_s_-;_-@_-"/>
    <numFmt numFmtId="169" formatCode="_-* #,##0.00_-;\-* #,##0.00_-;_-* &quot;-&quot;??_-;_-@_-"/>
    <numFmt numFmtId="170" formatCode="#,##0.00_ ;\-#,##0.00\ "/>
    <numFmt numFmtId="171" formatCode="_-* #,##0.00\ _€_-;\-* #,##0.00\ _€_-;_-* &quot;-&quot;??\ _€_-;_-@_-"/>
    <numFmt numFmtId="174" formatCode="0.0%"/>
    <numFmt numFmtId="175" formatCode="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Courier"/>
      <family val="3"/>
    </font>
    <font>
      <b/>
      <sz val="12"/>
      <name val="Tahoma"/>
      <family val="2"/>
    </font>
    <font>
      <b/>
      <i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11" fillId="0" borderId="0"/>
    <xf numFmtId="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5" fillId="0" borderId="1" xfId="0" applyFont="1" applyBorder="1"/>
    <xf numFmtId="0" fontId="5" fillId="0" borderId="2" xfId="0" applyFont="1" applyBorder="1"/>
    <xf numFmtId="0" fontId="4" fillId="0" borderId="1" xfId="0" applyFont="1" applyBorder="1" applyAlignment="1">
      <alignment horizontal="center"/>
    </xf>
    <xf numFmtId="4" fontId="4" fillId="0" borderId="0" xfId="0" applyNumberFormat="1" applyFont="1"/>
    <xf numFmtId="4" fontId="4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2" borderId="0" xfId="0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/>
    <xf numFmtId="167" fontId="13" fillId="0" borderId="0" xfId="2" applyNumberFormat="1" applyFont="1" applyFill="1"/>
    <xf numFmtId="4" fontId="14" fillId="0" borderId="0" xfId="2" applyNumberFormat="1" applyFont="1" applyFill="1"/>
    <xf numFmtId="167" fontId="11" fillId="0" borderId="0" xfId="2" applyNumberFormat="1" applyFont="1"/>
    <xf numFmtId="3" fontId="14" fillId="0" borderId="1" xfId="2" applyNumberFormat="1" applyFont="1" applyFill="1" applyBorder="1"/>
    <xf numFmtId="170" fontId="16" fillId="0" borderId="1" xfId="1" applyNumberFormat="1" applyFont="1" applyBorder="1"/>
    <xf numFmtId="167" fontId="16" fillId="0" borderId="3" xfId="2" applyNumberFormat="1" applyFont="1" applyFill="1" applyBorder="1" applyAlignment="1">
      <alignment horizontal="center"/>
    </xf>
    <xf numFmtId="3" fontId="16" fillId="0" borderId="1" xfId="2" applyNumberFormat="1" applyFont="1" applyFill="1" applyBorder="1"/>
    <xf numFmtId="3" fontId="16" fillId="0" borderId="4" xfId="2" applyNumberFormat="1" applyFont="1" applyFill="1" applyBorder="1"/>
    <xf numFmtId="3" fontId="16" fillId="0" borderId="2" xfId="2" applyNumberFormat="1" applyFont="1" applyFill="1" applyBorder="1"/>
    <xf numFmtId="3" fontId="16" fillId="0" borderId="5" xfId="2" applyNumberFormat="1" applyFont="1" applyFill="1" applyBorder="1"/>
    <xf numFmtId="2" fontId="3" fillId="0" borderId="1" xfId="1" applyNumberFormat="1" applyFont="1" applyBorder="1" applyProtection="1">
      <protection locked="0"/>
    </xf>
    <xf numFmtId="169" fontId="3" fillId="0" borderId="1" xfId="1" applyNumberFormat="1" applyFont="1" applyBorder="1"/>
    <xf numFmtId="2" fontId="3" fillId="0" borderId="2" xfId="1" applyNumberFormat="1" applyFont="1" applyBorder="1" applyProtection="1">
      <protection locked="0"/>
    </xf>
    <xf numFmtId="169" fontId="3" fillId="0" borderId="2" xfId="1" applyNumberFormat="1" applyFont="1" applyBorder="1"/>
    <xf numFmtId="169" fontId="3" fillId="0" borderId="1" xfId="1" applyNumberFormat="1" applyFont="1" applyBorder="1" applyAlignment="1" applyProtection="1">
      <alignment horizontal="right"/>
      <protection locked="0"/>
    </xf>
    <xf numFmtId="167" fontId="17" fillId="0" borderId="0" xfId="2" applyNumberFormat="1" applyFont="1" applyFill="1"/>
    <xf numFmtId="167" fontId="18" fillId="0" borderId="0" xfId="2" applyNumberFormat="1" applyFont="1" applyFill="1"/>
    <xf numFmtId="167" fontId="16" fillId="0" borderId="0" xfId="2" applyNumberFormat="1" applyFont="1" applyFill="1"/>
    <xf numFmtId="175" fontId="14" fillId="0" borderId="1" xfId="2" applyNumberFormat="1" applyFont="1" applyFill="1" applyBorder="1" applyAlignment="1">
      <alignment horizontal="center"/>
    </xf>
    <xf numFmtId="4" fontId="14" fillId="0" borderId="1" xfId="2" applyNumberFormat="1" applyFont="1" applyFill="1" applyBorder="1"/>
    <xf numFmtId="167" fontId="14" fillId="0" borderId="1" xfId="2" applyNumberFormat="1" applyFont="1" applyFill="1" applyBorder="1" applyAlignment="1">
      <alignment horizontal="center"/>
    </xf>
    <xf numFmtId="167" fontId="6" fillId="3" borderId="1" xfId="2" applyNumberFormat="1" applyFont="1" applyFill="1" applyBorder="1" applyAlignment="1">
      <alignment horizontal="center"/>
    </xf>
    <xf numFmtId="3" fontId="6" fillId="3" borderId="1" xfId="2" applyNumberFormat="1" applyFont="1" applyFill="1" applyBorder="1"/>
    <xf numFmtId="0" fontId="7" fillId="4" borderId="1" xfId="0" applyFont="1" applyFill="1" applyBorder="1" applyAlignment="1">
      <alignment horizontal="center"/>
    </xf>
    <xf numFmtId="3" fontId="12" fillId="4" borderId="1" xfId="2" applyNumberFormat="1" applyFont="1" applyFill="1" applyBorder="1" applyAlignment="1">
      <alignment horizontal="center"/>
    </xf>
    <xf numFmtId="167" fontId="16" fillId="0" borderId="6" xfId="2" applyNumberFormat="1" applyFont="1" applyFill="1" applyBorder="1" applyAlignment="1">
      <alignment horizontal="center"/>
    </xf>
    <xf numFmtId="168" fontId="6" fillId="0" borderId="7" xfId="3" applyNumberFormat="1" applyFont="1" applyFill="1" applyBorder="1" applyAlignment="1">
      <alignment vertical="center"/>
    </xf>
    <xf numFmtId="3" fontId="16" fillId="0" borderId="7" xfId="2" applyNumberFormat="1" applyFont="1" applyFill="1" applyBorder="1"/>
    <xf numFmtId="167" fontId="16" fillId="0" borderId="7" xfId="2" applyNumberFormat="1" applyFont="1" applyBorder="1"/>
    <xf numFmtId="167" fontId="16" fillId="0" borderId="8" xfId="2" applyNumberFormat="1" applyFont="1" applyBorder="1"/>
    <xf numFmtId="170" fontId="16" fillId="0" borderId="7" xfId="1" applyNumberFormat="1" applyFont="1" applyBorder="1"/>
    <xf numFmtId="167" fontId="6" fillId="4" borderId="1" xfId="2" applyNumberFormat="1" applyFont="1" applyFill="1" applyBorder="1"/>
    <xf numFmtId="4" fontId="6" fillId="4" borderId="1" xfId="2" applyNumberFormat="1" applyFont="1" applyFill="1" applyBorder="1"/>
    <xf numFmtId="4" fontId="6" fillId="4" borderId="1" xfId="2" applyNumberFormat="1" applyFont="1" applyFill="1" applyBorder="1" applyAlignment="1">
      <alignment horizontal="center"/>
    </xf>
    <xf numFmtId="4" fontId="6" fillId="4" borderId="1" xfId="2" applyNumberFormat="1" applyFont="1" applyFill="1" applyBorder="1" applyAlignment="1"/>
    <xf numFmtId="167" fontId="6" fillId="4" borderId="1" xfId="2" applyNumberFormat="1" applyFont="1" applyFill="1" applyBorder="1" applyAlignment="1">
      <alignment horizontal="center" wrapText="1"/>
    </xf>
    <xf numFmtId="167" fontId="6" fillId="4" borderId="1" xfId="2" applyNumberFormat="1" applyFont="1" applyFill="1" applyBorder="1" applyAlignment="1">
      <alignment horizontal="center"/>
    </xf>
    <xf numFmtId="4" fontId="6" fillId="4" borderId="1" xfId="2" applyNumberFormat="1" applyFont="1" applyFill="1" applyBorder="1" applyAlignment="1">
      <alignment horizontal="center"/>
    </xf>
    <xf numFmtId="167" fontId="19" fillId="4" borderId="1" xfId="2" applyNumberFormat="1" applyFont="1" applyFill="1" applyBorder="1" applyAlignment="1">
      <alignment horizontal="center"/>
    </xf>
    <xf numFmtId="4" fontId="19" fillId="4" borderId="1" xfId="2" applyNumberFormat="1" applyFont="1" applyFill="1" applyBorder="1" applyAlignment="1">
      <alignment horizontal="center"/>
    </xf>
    <xf numFmtId="174" fontId="19" fillId="4" borderId="1" xfId="4" applyNumberFormat="1" applyFont="1" applyFill="1" applyBorder="1" applyAlignment="1">
      <alignment horizontal="center"/>
    </xf>
    <xf numFmtId="167" fontId="14" fillId="0" borderId="0" xfId="2" applyNumberFormat="1" applyFont="1" applyFill="1"/>
    <xf numFmtId="167" fontId="15" fillId="0" borderId="9" xfId="2" applyNumberFormat="1" applyFont="1" applyFill="1" applyBorder="1"/>
    <xf numFmtId="4" fontId="15" fillId="0" borderId="10" xfId="5" applyNumberFormat="1" applyFont="1" applyFill="1" applyBorder="1" applyAlignment="1">
      <alignment horizontal="right"/>
    </xf>
    <xf numFmtId="167" fontId="15" fillId="0" borderId="0" xfId="2" applyNumberFormat="1" applyFont="1" applyFill="1"/>
    <xf numFmtId="167" fontId="15" fillId="0" borderId="11" xfId="2" applyNumberFormat="1" applyFont="1" applyFill="1" applyBorder="1"/>
    <xf numFmtId="10" fontId="15" fillId="0" borderId="12" xfId="4" applyNumberFormat="1" applyFont="1" applyFill="1" applyBorder="1" applyAlignment="1">
      <alignment horizontal="right"/>
    </xf>
    <xf numFmtId="167" fontId="15" fillId="0" borderId="13" xfId="2" applyNumberFormat="1" applyFont="1" applyFill="1" applyBorder="1"/>
    <xf numFmtId="2" fontId="15" fillId="0" borderId="14" xfId="2" applyNumberFormat="1" applyFont="1" applyFill="1" applyBorder="1" applyAlignment="1">
      <alignment horizontal="right"/>
    </xf>
    <xf numFmtId="171" fontId="16" fillId="0" borderId="7" xfId="1" applyNumberFormat="1" applyFont="1" applyFill="1" applyBorder="1" applyAlignment="1">
      <alignment horizontal="right"/>
    </xf>
    <xf numFmtId="0" fontId="3" fillId="0" borderId="0" xfId="0" applyFont="1" applyAlignment="1">
      <alignment horizontal="left" vertical="center" wrapText="1"/>
    </xf>
  </cellXfs>
  <cellStyles count="6">
    <cellStyle name="Millares" xfId="1" builtinId="3"/>
    <cellStyle name="Millares_EVALUACION_APICOLA_FINAL_formato  Max_corregida 2" xfId="3"/>
    <cellStyle name="Moneda_EVALUACION_APICOLA_FINAL_formato  Max_corregida 2" xfId="5"/>
    <cellStyle name="Normal" xfId="0" builtinId="0"/>
    <cellStyle name="Normal 2" xfId="2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62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486025" y="51435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7"/>
  <sheetViews>
    <sheetView tabSelected="1" workbookViewId="0">
      <selection activeCell="H71" sqref="H71"/>
    </sheetView>
  </sheetViews>
  <sheetFormatPr baseColWidth="10" defaultRowHeight="12.75" x14ac:dyDescent="0.2"/>
  <cols>
    <col min="1" max="1" width="33" style="1" bestFit="1" customWidth="1"/>
    <col min="2" max="2" width="12" style="1" bestFit="1" customWidth="1"/>
    <col min="3" max="3" width="14.42578125" style="1" bestFit="1" customWidth="1"/>
    <col min="4" max="4" width="13.28515625" style="1" bestFit="1" customWidth="1"/>
    <col min="5" max="5" width="14.42578125" style="1" bestFit="1" customWidth="1"/>
    <col min="6" max="6" width="13.28515625" style="1" bestFit="1" customWidth="1"/>
    <col min="7" max="7" width="12.5703125" style="1" bestFit="1" customWidth="1"/>
    <col min="8" max="8" width="13.28515625" style="1" customWidth="1"/>
    <col min="9" max="9" width="11.85546875" style="1" bestFit="1" customWidth="1"/>
    <col min="10" max="10" width="12.85546875" style="1" bestFit="1" customWidth="1"/>
    <col min="11" max="11" width="11.7109375" style="1" bestFit="1" customWidth="1"/>
    <col min="12" max="16384" width="11.42578125" style="1"/>
  </cols>
  <sheetData>
    <row r="2" spans="1:11" ht="15" x14ac:dyDescent="0.25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4" spans="1:11" x14ac:dyDescent="0.2">
      <c r="A4" s="3" t="s">
        <v>13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</row>
    <row r="5" spans="1:11" x14ac:dyDescent="0.2">
      <c r="A5" s="6" t="s">
        <v>14</v>
      </c>
      <c r="B5" s="8">
        <f>SUM(B6:B8)</f>
        <v>334606.65000000002</v>
      </c>
      <c r="C5" s="8">
        <f t="shared" ref="C5:K5" si="0">SUM(C6:C8)</f>
        <v>334606.65000000002</v>
      </c>
      <c r="D5" s="8">
        <f t="shared" si="0"/>
        <v>708634.13</v>
      </c>
      <c r="E5" s="8">
        <f t="shared" si="0"/>
        <v>809768.57000000007</v>
      </c>
      <c r="F5" s="8">
        <f t="shared" si="0"/>
        <v>809768.57000000007</v>
      </c>
      <c r="G5" s="8">
        <f t="shared" si="0"/>
        <v>809768.57000000007</v>
      </c>
      <c r="H5" s="8">
        <f t="shared" si="0"/>
        <v>809768.57000000007</v>
      </c>
      <c r="I5" s="8">
        <f t="shared" si="0"/>
        <v>809768.57000000007</v>
      </c>
      <c r="J5" s="8">
        <f t="shared" si="0"/>
        <v>809768.57000000007</v>
      </c>
      <c r="K5" s="8">
        <f t="shared" si="0"/>
        <v>809768.57000000007</v>
      </c>
    </row>
    <row r="6" spans="1:11" x14ac:dyDescent="0.2">
      <c r="A6" s="2" t="s">
        <v>10</v>
      </c>
      <c r="B6" s="4">
        <v>45472.5</v>
      </c>
      <c r="C6" s="4">
        <v>45472.5</v>
      </c>
      <c r="D6" s="4">
        <v>98346.42</v>
      </c>
      <c r="E6" s="4">
        <v>100291.05</v>
      </c>
      <c r="F6" s="4">
        <v>100291.05</v>
      </c>
      <c r="G6" s="4">
        <v>100291.05</v>
      </c>
      <c r="H6" s="4">
        <v>100291.05</v>
      </c>
      <c r="I6" s="4">
        <v>100291.05</v>
      </c>
      <c r="J6" s="4">
        <v>100291.05</v>
      </c>
      <c r="K6" s="4">
        <v>100291.05</v>
      </c>
    </row>
    <row r="7" spans="1:11" x14ac:dyDescent="0.2">
      <c r="A7" s="2" t="s">
        <v>11</v>
      </c>
      <c r="B7" s="4">
        <v>116906.25</v>
      </c>
      <c r="C7" s="4">
        <v>116906.25</v>
      </c>
      <c r="D7" s="4">
        <v>258201.56</v>
      </c>
      <c r="E7" s="4">
        <v>359466.56</v>
      </c>
      <c r="F7" s="4">
        <v>359466.56</v>
      </c>
      <c r="G7" s="4">
        <v>359466.56</v>
      </c>
      <c r="H7" s="4">
        <v>359466.56</v>
      </c>
      <c r="I7" s="4">
        <v>359466.56</v>
      </c>
      <c r="J7" s="4">
        <v>359466.56</v>
      </c>
      <c r="K7" s="4">
        <v>359466.56</v>
      </c>
    </row>
    <row r="8" spans="1:11" x14ac:dyDescent="0.2">
      <c r="A8" s="2" t="s">
        <v>12</v>
      </c>
      <c r="B8" s="4">
        <v>172227.9</v>
      </c>
      <c r="C8" s="4">
        <v>172227.9</v>
      </c>
      <c r="D8" s="4">
        <v>352086.15</v>
      </c>
      <c r="E8" s="4">
        <v>350010.96</v>
      </c>
      <c r="F8" s="4">
        <v>350010.96</v>
      </c>
      <c r="G8" s="4">
        <v>350010.96</v>
      </c>
      <c r="H8" s="4">
        <v>350010.96</v>
      </c>
      <c r="I8" s="4">
        <v>350010.96</v>
      </c>
      <c r="J8" s="4">
        <v>350010.96</v>
      </c>
      <c r="K8" s="4">
        <v>350010.96</v>
      </c>
    </row>
    <row r="9" spans="1:11" x14ac:dyDescent="0.2">
      <c r="A9" s="5" t="s">
        <v>15</v>
      </c>
      <c r="B9" s="8">
        <f>SUM(B10:B14)</f>
        <v>178041.65</v>
      </c>
      <c r="C9" s="8">
        <f t="shared" ref="C9:K9" si="1">SUM(C10:C14)</f>
        <v>178041.65</v>
      </c>
      <c r="D9" s="8">
        <f t="shared" si="1"/>
        <v>178041.65</v>
      </c>
      <c r="E9" s="8">
        <f t="shared" si="1"/>
        <v>178041.65</v>
      </c>
      <c r="F9" s="8">
        <f t="shared" si="1"/>
        <v>178041.65</v>
      </c>
      <c r="G9" s="8">
        <f t="shared" si="1"/>
        <v>178041.65</v>
      </c>
      <c r="H9" s="8">
        <f t="shared" si="1"/>
        <v>178041.65</v>
      </c>
      <c r="I9" s="8">
        <f t="shared" si="1"/>
        <v>178041.65</v>
      </c>
      <c r="J9" s="8">
        <f t="shared" si="1"/>
        <v>178041.65</v>
      </c>
      <c r="K9" s="8">
        <f t="shared" si="1"/>
        <v>178041.65</v>
      </c>
    </row>
    <row r="10" spans="1:11" x14ac:dyDescent="0.2">
      <c r="A10" s="2" t="s">
        <v>17</v>
      </c>
      <c r="B10" s="4">
        <v>53103.049999999996</v>
      </c>
      <c r="C10" s="4">
        <v>53103.049999999996</v>
      </c>
      <c r="D10" s="4">
        <v>53103.049999999996</v>
      </c>
      <c r="E10" s="4">
        <v>53103.049999999996</v>
      </c>
      <c r="F10" s="4">
        <v>53103.049999999996</v>
      </c>
      <c r="G10" s="4">
        <v>53103.049999999996</v>
      </c>
      <c r="H10" s="4">
        <v>53103.049999999996</v>
      </c>
      <c r="I10" s="4">
        <v>53103.049999999996</v>
      </c>
      <c r="J10" s="4">
        <v>53103.049999999996</v>
      </c>
      <c r="K10" s="4">
        <v>53103.049999999996</v>
      </c>
    </row>
    <row r="11" spans="1:11" x14ac:dyDescent="0.2">
      <c r="A11" s="2" t="s">
        <v>16</v>
      </c>
      <c r="B11" s="4">
        <v>45516.9</v>
      </c>
      <c r="C11" s="4">
        <v>45516.9</v>
      </c>
      <c r="D11" s="4">
        <v>45516.9</v>
      </c>
      <c r="E11" s="4">
        <v>45516.9</v>
      </c>
      <c r="F11" s="4">
        <v>45516.9</v>
      </c>
      <c r="G11" s="4">
        <v>45516.9</v>
      </c>
      <c r="H11" s="4">
        <v>45516.9</v>
      </c>
      <c r="I11" s="4">
        <v>45516.9</v>
      </c>
      <c r="J11" s="4">
        <v>45516.9</v>
      </c>
      <c r="K11" s="4">
        <v>45516.9</v>
      </c>
    </row>
    <row r="12" spans="1:11" x14ac:dyDescent="0.2">
      <c r="A12" s="2" t="s">
        <v>18</v>
      </c>
      <c r="B12" s="4">
        <v>45516.9</v>
      </c>
      <c r="C12" s="4">
        <v>45516.9</v>
      </c>
      <c r="D12" s="4">
        <v>45516.9</v>
      </c>
      <c r="E12" s="4">
        <v>45516.9</v>
      </c>
      <c r="F12" s="4">
        <v>45516.9</v>
      </c>
      <c r="G12" s="4">
        <v>45516.9</v>
      </c>
      <c r="H12" s="4">
        <v>45516.9</v>
      </c>
      <c r="I12" s="4">
        <v>45516.9</v>
      </c>
      <c r="J12" s="4">
        <v>45516.9</v>
      </c>
      <c r="K12" s="4">
        <v>45516.9</v>
      </c>
    </row>
    <row r="13" spans="1:11" x14ac:dyDescent="0.2">
      <c r="A13" s="2" t="s">
        <v>19</v>
      </c>
      <c r="B13" s="4">
        <v>3904.8</v>
      </c>
      <c r="C13" s="4">
        <v>3904.8</v>
      </c>
      <c r="D13" s="4">
        <v>3904.8</v>
      </c>
      <c r="E13" s="4">
        <v>3904.8</v>
      </c>
      <c r="F13" s="4">
        <v>3904.8</v>
      </c>
      <c r="G13" s="4">
        <v>3904.8</v>
      </c>
      <c r="H13" s="4">
        <v>3904.8</v>
      </c>
      <c r="I13" s="4">
        <v>3904.8</v>
      </c>
      <c r="J13" s="4">
        <v>3904.8</v>
      </c>
      <c r="K13" s="4">
        <v>3904.8</v>
      </c>
    </row>
    <row r="14" spans="1:11" x14ac:dyDescent="0.2">
      <c r="A14" s="2" t="s">
        <v>20</v>
      </c>
      <c r="B14" s="4">
        <v>30000</v>
      </c>
      <c r="C14" s="4">
        <v>30000</v>
      </c>
      <c r="D14" s="4">
        <v>30000</v>
      </c>
      <c r="E14" s="4">
        <v>30000</v>
      </c>
      <c r="F14" s="4">
        <v>30000</v>
      </c>
      <c r="G14" s="4">
        <v>30000</v>
      </c>
      <c r="H14" s="4">
        <v>30000</v>
      </c>
      <c r="I14" s="4">
        <v>30000</v>
      </c>
      <c r="J14" s="4">
        <v>30000</v>
      </c>
      <c r="K14" s="4">
        <v>30000</v>
      </c>
    </row>
    <row r="15" spans="1:11" x14ac:dyDescent="0.2">
      <c r="A15" s="7" t="s">
        <v>21</v>
      </c>
      <c r="B15" s="9">
        <f>B5+B9</f>
        <v>512648.30000000005</v>
      </c>
      <c r="C15" s="9">
        <f t="shared" ref="C15:K15" si="2">C5+C9</f>
        <v>512648.30000000005</v>
      </c>
      <c r="D15" s="9">
        <f t="shared" si="2"/>
        <v>886675.78</v>
      </c>
      <c r="E15" s="9">
        <f t="shared" si="2"/>
        <v>987810.22000000009</v>
      </c>
      <c r="F15" s="9">
        <f t="shared" si="2"/>
        <v>987810.22000000009</v>
      </c>
      <c r="G15" s="9">
        <f t="shared" si="2"/>
        <v>987810.22000000009</v>
      </c>
      <c r="H15" s="9">
        <f t="shared" si="2"/>
        <v>987810.22000000009</v>
      </c>
      <c r="I15" s="9">
        <f t="shared" si="2"/>
        <v>987810.22000000009</v>
      </c>
      <c r="J15" s="9">
        <f t="shared" si="2"/>
        <v>987810.22000000009</v>
      </c>
      <c r="K15" s="9">
        <f t="shared" si="2"/>
        <v>987810.22000000009</v>
      </c>
    </row>
    <row r="17" spans="1:11" ht="15" x14ac:dyDescent="0.25">
      <c r="A17" s="10" t="s">
        <v>23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9" spans="1:11" x14ac:dyDescent="0.2">
      <c r="A19" s="3" t="s">
        <v>24</v>
      </c>
      <c r="B19" s="3" t="s">
        <v>0</v>
      </c>
      <c r="C19" s="3" t="s">
        <v>1</v>
      </c>
      <c r="D19" s="3" t="s">
        <v>2</v>
      </c>
      <c r="E19" s="3" t="s">
        <v>3</v>
      </c>
      <c r="F19" s="3" t="s">
        <v>4</v>
      </c>
      <c r="G19" s="3" t="s">
        <v>5</v>
      </c>
      <c r="H19" s="3" t="s">
        <v>6</v>
      </c>
      <c r="I19" s="3" t="s">
        <v>7</v>
      </c>
      <c r="J19" s="3" t="s">
        <v>8</v>
      </c>
      <c r="K19" s="3" t="s">
        <v>9</v>
      </c>
    </row>
    <row r="20" spans="1:11" x14ac:dyDescent="0.2">
      <c r="A20" s="2" t="s">
        <v>26</v>
      </c>
      <c r="B20" s="4"/>
      <c r="C20" s="4"/>
      <c r="D20" s="4"/>
      <c r="E20" s="4"/>
      <c r="F20" s="4">
        <v>854640</v>
      </c>
      <c r="G20" s="4">
        <v>854640</v>
      </c>
      <c r="H20" s="4">
        <v>854640</v>
      </c>
      <c r="I20" s="4">
        <v>854640</v>
      </c>
      <c r="J20" s="4">
        <v>854640</v>
      </c>
      <c r="K20" s="4">
        <v>854640</v>
      </c>
    </row>
    <row r="21" spans="1:11" x14ac:dyDescent="0.2">
      <c r="A21" s="2" t="s">
        <v>25</v>
      </c>
      <c r="B21" s="4"/>
      <c r="C21" s="4"/>
      <c r="D21" s="4"/>
      <c r="E21" s="4"/>
      <c r="F21" s="4">
        <v>1782720</v>
      </c>
      <c r="G21" s="4">
        <v>1782720</v>
      </c>
      <c r="H21" s="4">
        <v>1782720</v>
      </c>
      <c r="I21" s="4">
        <v>1782720</v>
      </c>
      <c r="J21" s="4">
        <v>1782720</v>
      </c>
      <c r="K21" s="4">
        <v>1782720</v>
      </c>
    </row>
    <row r="22" spans="1:11" x14ac:dyDescent="0.2">
      <c r="A22" s="2" t="s">
        <v>27</v>
      </c>
      <c r="B22" s="4"/>
      <c r="C22" s="4"/>
      <c r="D22" s="4">
        <v>1533.5698949999999</v>
      </c>
      <c r="E22" s="4">
        <v>153400</v>
      </c>
      <c r="F22" s="4">
        <v>1233800</v>
      </c>
      <c r="G22" s="4">
        <v>1233800</v>
      </c>
      <c r="H22" s="4">
        <v>1233800</v>
      </c>
      <c r="I22" s="4">
        <v>1233800</v>
      </c>
      <c r="J22" s="4">
        <v>1233800</v>
      </c>
      <c r="K22" s="4">
        <v>1233800</v>
      </c>
    </row>
    <row r="23" spans="1:11" x14ac:dyDescent="0.2">
      <c r="A23" s="7" t="s">
        <v>28</v>
      </c>
      <c r="B23" s="9">
        <f>SUM(B20:B22)</f>
        <v>0</v>
      </c>
      <c r="C23" s="9">
        <f t="shared" ref="C23:K23" si="3">SUM(C20:C22)</f>
        <v>0</v>
      </c>
      <c r="D23" s="9">
        <f t="shared" si="3"/>
        <v>1533.5698949999999</v>
      </c>
      <c r="E23" s="9">
        <f t="shared" si="3"/>
        <v>153400</v>
      </c>
      <c r="F23" s="9">
        <f t="shared" si="3"/>
        <v>3871160</v>
      </c>
      <c r="G23" s="9">
        <f t="shared" si="3"/>
        <v>3871160</v>
      </c>
      <c r="H23" s="9">
        <f t="shared" si="3"/>
        <v>3871160</v>
      </c>
      <c r="I23" s="9">
        <f t="shared" si="3"/>
        <v>3871160</v>
      </c>
      <c r="J23" s="9">
        <f t="shared" si="3"/>
        <v>3871160</v>
      </c>
      <c r="K23" s="9">
        <f t="shared" si="3"/>
        <v>3871160</v>
      </c>
    </row>
    <row r="26" spans="1:11" ht="15" customHeight="1" x14ac:dyDescent="0.25">
      <c r="B26" s="38" t="s">
        <v>29</v>
      </c>
      <c r="C26" s="38"/>
      <c r="D26" s="38"/>
      <c r="E26" s="38"/>
      <c r="F26" s="38"/>
      <c r="G26" s="38"/>
      <c r="H26" s="38"/>
      <c r="I26" s="38"/>
      <c r="J26" s="38"/>
    </row>
    <row r="27" spans="1:11" ht="15" x14ac:dyDescent="0.25">
      <c r="B27" s="11"/>
      <c r="C27" s="12"/>
      <c r="D27" s="13"/>
      <c r="E27" s="11"/>
      <c r="F27" s="11"/>
      <c r="G27" s="11"/>
      <c r="H27" s="11"/>
      <c r="I27" s="14"/>
      <c r="J27" s="11"/>
    </row>
    <row r="28" spans="1:11" ht="15" x14ac:dyDescent="0.2">
      <c r="B28" s="39" t="s">
        <v>30</v>
      </c>
      <c r="C28" s="39"/>
      <c r="D28" s="39"/>
      <c r="E28" s="39"/>
      <c r="F28" s="39"/>
      <c r="G28" s="39"/>
      <c r="H28" s="39"/>
      <c r="I28" s="39"/>
      <c r="J28" s="39"/>
    </row>
    <row r="29" spans="1:11" x14ac:dyDescent="0.2">
      <c r="B29" s="15" t="s">
        <v>31</v>
      </c>
      <c r="C29" s="16"/>
      <c r="D29" s="16"/>
      <c r="E29" s="16"/>
      <c r="F29" s="16"/>
      <c r="G29" s="16"/>
      <c r="H29" s="16"/>
      <c r="I29" s="16"/>
      <c r="J29" s="17"/>
    </row>
    <row r="30" spans="1:11" x14ac:dyDescent="0.2">
      <c r="B30" s="46"/>
      <c r="C30" s="47"/>
      <c r="D30" s="48" t="s">
        <v>32</v>
      </c>
      <c r="E30" s="48"/>
      <c r="F30" s="48"/>
      <c r="G30" s="48"/>
      <c r="H30" s="49" t="s">
        <v>33</v>
      </c>
      <c r="I30" s="49"/>
      <c r="J30" s="50" t="s">
        <v>34</v>
      </c>
    </row>
    <row r="31" spans="1:11" x14ac:dyDescent="0.2">
      <c r="B31" s="51" t="s">
        <v>35</v>
      </c>
      <c r="C31" s="52" t="s">
        <v>36</v>
      </c>
      <c r="D31" s="52" t="s">
        <v>37</v>
      </c>
      <c r="E31" s="52" t="s">
        <v>38</v>
      </c>
      <c r="F31" s="52" t="s">
        <v>39</v>
      </c>
      <c r="G31" s="52" t="s">
        <v>40</v>
      </c>
      <c r="H31" s="52" t="s">
        <v>41</v>
      </c>
      <c r="I31" s="52" t="s">
        <v>42</v>
      </c>
      <c r="J31" s="50"/>
    </row>
    <row r="32" spans="1:11" x14ac:dyDescent="0.2">
      <c r="B32" s="51" t="s">
        <v>43</v>
      </c>
      <c r="C32" s="51" t="s">
        <v>44</v>
      </c>
      <c r="D32" s="51" t="s">
        <v>45</v>
      </c>
      <c r="E32" s="46"/>
      <c r="F32" s="46"/>
      <c r="G32" s="46"/>
      <c r="H32" s="51" t="s">
        <v>46</v>
      </c>
      <c r="I32" s="51" t="s">
        <v>47</v>
      </c>
      <c r="J32" s="50"/>
    </row>
    <row r="33" spans="2:10" x14ac:dyDescent="0.2">
      <c r="B33" s="40">
        <v>0</v>
      </c>
      <c r="C33" s="41"/>
      <c r="D33" s="42"/>
      <c r="E33" s="64">
        <v>4707360.7</v>
      </c>
      <c r="F33" s="64">
        <v>393453.3</v>
      </c>
      <c r="G33" s="64">
        <v>512648.30000000005</v>
      </c>
      <c r="H33" s="43"/>
      <c r="I33" s="44"/>
      <c r="J33" s="45">
        <f t="shared" ref="J33:J43" si="4">C33-D33-E33-F33-G33+H33+I33</f>
        <v>-5613462.2999999998</v>
      </c>
    </row>
    <row r="34" spans="2:10" x14ac:dyDescent="0.2">
      <c r="B34" s="20">
        <v>1</v>
      </c>
      <c r="C34" s="25">
        <v>0</v>
      </c>
      <c r="D34" s="26">
        <f>+B15</f>
        <v>512648.30000000005</v>
      </c>
      <c r="H34" s="21"/>
      <c r="I34" s="22"/>
      <c r="J34" s="19">
        <f t="shared" si="4"/>
        <v>-512648.30000000005</v>
      </c>
    </row>
    <row r="35" spans="2:10" x14ac:dyDescent="0.2">
      <c r="B35" s="20">
        <v>2</v>
      </c>
      <c r="C35" s="27">
        <v>0</v>
      </c>
      <c r="D35" s="28">
        <f>+C15</f>
        <v>512648.30000000005</v>
      </c>
      <c r="E35" s="23"/>
      <c r="F35" s="23"/>
      <c r="G35" s="23"/>
      <c r="H35" s="23"/>
      <c r="I35" s="24"/>
      <c r="J35" s="19">
        <f t="shared" si="4"/>
        <v>-512648.30000000005</v>
      </c>
    </row>
    <row r="36" spans="2:10" x14ac:dyDescent="0.2">
      <c r="B36" s="20">
        <v>3</v>
      </c>
      <c r="C36" s="29">
        <f>+D23</f>
        <v>1533.5698949999999</v>
      </c>
      <c r="D36" s="26">
        <f>+D15</f>
        <v>886675.78</v>
      </c>
      <c r="E36" s="21"/>
      <c r="F36" s="21"/>
      <c r="G36" s="21"/>
      <c r="H36" s="21"/>
      <c r="I36" s="21"/>
      <c r="J36" s="19">
        <f t="shared" si="4"/>
        <v>-885142.21010500006</v>
      </c>
    </row>
    <row r="37" spans="2:10" x14ac:dyDescent="0.2">
      <c r="B37" s="20">
        <v>4</v>
      </c>
      <c r="C37" s="29">
        <f>+E23</f>
        <v>153400</v>
      </c>
      <c r="D37" s="26">
        <f>+E15</f>
        <v>987810.22000000009</v>
      </c>
      <c r="E37" s="21"/>
      <c r="F37" s="21"/>
      <c r="G37" s="21"/>
      <c r="H37" s="21"/>
      <c r="I37" s="21"/>
      <c r="J37" s="19">
        <f t="shared" si="4"/>
        <v>-834410.22000000009</v>
      </c>
    </row>
    <row r="38" spans="2:10" x14ac:dyDescent="0.2">
      <c r="B38" s="20">
        <v>5</v>
      </c>
      <c r="C38" s="29">
        <f>+F23</f>
        <v>3871160</v>
      </c>
      <c r="D38" s="26">
        <f>+F15</f>
        <v>987810.22000000009</v>
      </c>
      <c r="E38" s="21"/>
      <c r="F38" s="21"/>
      <c r="G38" s="21"/>
      <c r="H38" s="21"/>
      <c r="I38" s="21"/>
      <c r="J38" s="19">
        <f t="shared" si="4"/>
        <v>2883349.78</v>
      </c>
    </row>
    <row r="39" spans="2:10" x14ac:dyDescent="0.2">
      <c r="B39" s="20">
        <v>6</v>
      </c>
      <c r="C39" s="4">
        <f>+G23</f>
        <v>3871160</v>
      </c>
      <c r="D39" s="4">
        <f>+G15</f>
        <v>987810.22000000009</v>
      </c>
      <c r="E39" s="2"/>
      <c r="F39" s="2"/>
      <c r="G39" s="2"/>
      <c r="H39" s="2"/>
      <c r="I39" s="2"/>
      <c r="J39" s="19">
        <f t="shared" si="4"/>
        <v>2883349.78</v>
      </c>
    </row>
    <row r="40" spans="2:10" x14ac:dyDescent="0.2">
      <c r="B40" s="20">
        <v>7</v>
      </c>
      <c r="C40" s="4">
        <f>+H23</f>
        <v>3871160</v>
      </c>
      <c r="D40" s="4">
        <f>+H15</f>
        <v>987810.22000000009</v>
      </c>
      <c r="E40" s="2"/>
      <c r="F40" s="2"/>
      <c r="G40" s="2"/>
      <c r="H40" s="2"/>
      <c r="I40" s="2"/>
      <c r="J40" s="19">
        <f t="shared" si="4"/>
        <v>2883349.78</v>
      </c>
    </row>
    <row r="41" spans="2:10" x14ac:dyDescent="0.2">
      <c r="B41" s="20">
        <v>8</v>
      </c>
      <c r="C41" s="4">
        <f>+I23</f>
        <v>3871160</v>
      </c>
      <c r="D41" s="4">
        <f>+I15</f>
        <v>987810.22000000009</v>
      </c>
      <c r="E41" s="2"/>
      <c r="F41" s="2"/>
      <c r="G41" s="2"/>
      <c r="H41" s="2"/>
      <c r="I41" s="2"/>
      <c r="J41" s="19">
        <f t="shared" si="4"/>
        <v>2883349.78</v>
      </c>
    </row>
    <row r="42" spans="2:10" x14ac:dyDescent="0.2">
      <c r="B42" s="20">
        <v>9</v>
      </c>
      <c r="C42" s="4">
        <f>+J23</f>
        <v>3871160</v>
      </c>
      <c r="D42" s="4">
        <f>+J15</f>
        <v>987810.22000000009</v>
      </c>
      <c r="E42" s="2"/>
      <c r="F42" s="2"/>
      <c r="G42" s="2"/>
      <c r="H42" s="2"/>
      <c r="I42" s="2"/>
      <c r="J42" s="19">
        <f t="shared" si="4"/>
        <v>2883349.78</v>
      </c>
    </row>
    <row r="43" spans="2:10" x14ac:dyDescent="0.2">
      <c r="B43" s="20">
        <v>10</v>
      </c>
      <c r="C43" s="4">
        <f>+K23</f>
        <v>3871160</v>
      </c>
      <c r="D43" s="4">
        <f>+K15</f>
        <v>987810.22000000009</v>
      </c>
      <c r="E43" s="2"/>
      <c r="F43" s="2"/>
      <c r="G43" s="2"/>
      <c r="H43" s="2"/>
      <c r="I43" s="2"/>
      <c r="J43" s="19">
        <f t="shared" si="4"/>
        <v>2883349.78</v>
      </c>
    </row>
    <row r="45" spans="2:10" x14ac:dyDescent="0.2">
      <c r="B45" s="30" t="s">
        <v>48</v>
      </c>
      <c r="C45" s="31"/>
      <c r="D45" s="31"/>
      <c r="E45" s="31"/>
      <c r="F45" s="32"/>
      <c r="G45" s="32"/>
      <c r="H45" s="32"/>
    </row>
    <row r="46" spans="2:10" x14ac:dyDescent="0.2">
      <c r="B46" s="53" t="s">
        <v>49</v>
      </c>
      <c r="C46" s="54" t="s">
        <v>13</v>
      </c>
      <c r="D46" s="54" t="s">
        <v>50</v>
      </c>
      <c r="E46" s="54" t="s">
        <v>51</v>
      </c>
      <c r="F46" s="54" t="s">
        <v>13</v>
      </c>
      <c r="G46" s="54" t="s">
        <v>50</v>
      </c>
      <c r="H46" s="54" t="s">
        <v>52</v>
      </c>
    </row>
    <row r="47" spans="2:10" x14ac:dyDescent="0.2">
      <c r="B47" s="53" t="s">
        <v>53</v>
      </c>
      <c r="C47" s="54" t="s">
        <v>45</v>
      </c>
      <c r="D47" s="54" t="s">
        <v>45</v>
      </c>
      <c r="E47" s="54" t="s">
        <v>54</v>
      </c>
      <c r="F47" s="54" t="s">
        <v>55</v>
      </c>
      <c r="G47" s="54" t="s">
        <v>55</v>
      </c>
      <c r="H47" s="54" t="s">
        <v>56</v>
      </c>
    </row>
    <row r="48" spans="2:10" x14ac:dyDescent="0.2">
      <c r="B48" s="53" t="s">
        <v>43</v>
      </c>
      <c r="C48" s="53" t="s">
        <v>57</v>
      </c>
      <c r="D48" s="53" t="s">
        <v>57</v>
      </c>
      <c r="E48" s="55">
        <v>0.1</v>
      </c>
      <c r="F48" s="53" t="s">
        <v>57</v>
      </c>
      <c r="G48" s="53" t="s">
        <v>57</v>
      </c>
      <c r="H48" s="53" t="s">
        <v>57</v>
      </c>
    </row>
    <row r="49" spans="2:8" x14ac:dyDescent="0.2">
      <c r="B49" s="35">
        <v>0</v>
      </c>
      <c r="C49" s="18">
        <f>SUM(D33,E33,F33,G33)</f>
        <v>5613462.2999999998</v>
      </c>
      <c r="D49" s="18">
        <f>C33+H33+I33</f>
        <v>0</v>
      </c>
      <c r="E49" s="33">
        <f>1/(1+$E$20)^B49</f>
        <v>1</v>
      </c>
      <c r="F49" s="34">
        <f t="shared" ref="F49:F59" si="5">+E49*C49</f>
        <v>5613462.2999999998</v>
      </c>
      <c r="G49" s="34">
        <f t="shared" ref="G49:G59" si="6">+E49*D49</f>
        <v>0</v>
      </c>
      <c r="H49" s="34">
        <f t="shared" ref="H49:H59" si="7">+G49-F49</f>
        <v>-5613462.2999999998</v>
      </c>
    </row>
    <row r="50" spans="2:8" x14ac:dyDescent="0.2">
      <c r="B50" s="35">
        <v>1</v>
      </c>
      <c r="C50" s="18">
        <f t="shared" ref="C50:C59" si="8">SUM(D34,E34,F34,G34)</f>
        <v>512648.30000000005</v>
      </c>
      <c r="D50" s="18">
        <f t="shared" ref="D50:D59" si="9">C34+H34+I34</f>
        <v>0</v>
      </c>
      <c r="E50" s="33">
        <f>1/(1+$E$20)^B50</f>
        <v>1</v>
      </c>
      <c r="F50" s="34">
        <f t="shared" si="5"/>
        <v>512648.30000000005</v>
      </c>
      <c r="G50" s="34">
        <f t="shared" si="6"/>
        <v>0</v>
      </c>
      <c r="H50" s="34">
        <f t="shared" si="7"/>
        <v>-512648.30000000005</v>
      </c>
    </row>
    <row r="51" spans="2:8" x14ac:dyDescent="0.2">
      <c r="B51" s="35">
        <v>2</v>
      </c>
      <c r="C51" s="18">
        <f t="shared" si="8"/>
        <v>512648.30000000005</v>
      </c>
      <c r="D51" s="18">
        <f t="shared" si="9"/>
        <v>0</v>
      </c>
      <c r="E51" s="33">
        <f t="shared" ref="E51:E59" si="10">1/(1+$E$20)^B51</f>
        <v>1</v>
      </c>
      <c r="F51" s="34">
        <f t="shared" si="5"/>
        <v>512648.30000000005</v>
      </c>
      <c r="G51" s="34">
        <f t="shared" si="6"/>
        <v>0</v>
      </c>
      <c r="H51" s="34">
        <f t="shared" si="7"/>
        <v>-512648.30000000005</v>
      </c>
    </row>
    <row r="52" spans="2:8" x14ac:dyDescent="0.2">
      <c r="B52" s="35">
        <v>3</v>
      </c>
      <c r="C52" s="18">
        <f t="shared" si="8"/>
        <v>886675.78</v>
      </c>
      <c r="D52" s="18">
        <f t="shared" si="9"/>
        <v>1533.5698949999999</v>
      </c>
      <c r="E52" s="33">
        <f t="shared" si="10"/>
        <v>1</v>
      </c>
      <c r="F52" s="34">
        <f t="shared" si="5"/>
        <v>886675.78</v>
      </c>
      <c r="G52" s="34">
        <f t="shared" si="6"/>
        <v>1533.5698949999999</v>
      </c>
      <c r="H52" s="34">
        <f t="shared" si="7"/>
        <v>-885142.21010500006</v>
      </c>
    </row>
    <row r="53" spans="2:8" x14ac:dyDescent="0.2">
      <c r="B53" s="35">
        <v>4</v>
      </c>
      <c r="C53" s="18">
        <f t="shared" si="8"/>
        <v>987810.22000000009</v>
      </c>
      <c r="D53" s="18">
        <f t="shared" si="9"/>
        <v>153400</v>
      </c>
      <c r="E53" s="33">
        <f t="shared" si="10"/>
        <v>1</v>
      </c>
      <c r="F53" s="34">
        <f t="shared" si="5"/>
        <v>987810.22000000009</v>
      </c>
      <c r="G53" s="34">
        <f t="shared" si="6"/>
        <v>153400</v>
      </c>
      <c r="H53" s="34">
        <f t="shared" si="7"/>
        <v>-834410.22000000009</v>
      </c>
    </row>
    <row r="54" spans="2:8" x14ac:dyDescent="0.2">
      <c r="B54" s="35">
        <v>5</v>
      </c>
      <c r="C54" s="18">
        <f t="shared" si="8"/>
        <v>987810.22000000009</v>
      </c>
      <c r="D54" s="18">
        <f t="shared" si="9"/>
        <v>3871160</v>
      </c>
      <c r="E54" s="33">
        <f t="shared" si="10"/>
        <v>1</v>
      </c>
      <c r="F54" s="34">
        <f t="shared" si="5"/>
        <v>987810.22000000009</v>
      </c>
      <c r="G54" s="34">
        <f t="shared" si="6"/>
        <v>3871160</v>
      </c>
      <c r="H54" s="34">
        <f t="shared" si="7"/>
        <v>2883349.78</v>
      </c>
    </row>
    <row r="55" spans="2:8" x14ac:dyDescent="0.2">
      <c r="B55" s="35">
        <v>6</v>
      </c>
      <c r="C55" s="18">
        <f t="shared" si="8"/>
        <v>987810.22000000009</v>
      </c>
      <c r="D55" s="18">
        <f>C39+H39+I39</f>
        <v>3871160</v>
      </c>
      <c r="E55" s="33">
        <f t="shared" si="10"/>
        <v>1</v>
      </c>
      <c r="F55" s="34">
        <f t="shared" si="5"/>
        <v>987810.22000000009</v>
      </c>
      <c r="G55" s="34">
        <f t="shared" si="6"/>
        <v>3871160</v>
      </c>
      <c r="H55" s="34">
        <f t="shared" si="7"/>
        <v>2883349.78</v>
      </c>
    </row>
    <row r="56" spans="2:8" x14ac:dyDescent="0.2">
      <c r="B56" s="35">
        <v>7</v>
      </c>
      <c r="C56" s="18">
        <f t="shared" si="8"/>
        <v>987810.22000000009</v>
      </c>
      <c r="D56" s="18">
        <f t="shared" si="9"/>
        <v>3871160</v>
      </c>
      <c r="E56" s="33">
        <f t="shared" si="10"/>
        <v>1</v>
      </c>
      <c r="F56" s="34">
        <f t="shared" si="5"/>
        <v>987810.22000000009</v>
      </c>
      <c r="G56" s="34">
        <f t="shared" si="6"/>
        <v>3871160</v>
      </c>
      <c r="H56" s="34">
        <f t="shared" si="7"/>
        <v>2883349.78</v>
      </c>
    </row>
    <row r="57" spans="2:8" x14ac:dyDescent="0.2">
      <c r="B57" s="35">
        <v>8</v>
      </c>
      <c r="C57" s="18">
        <f t="shared" si="8"/>
        <v>987810.22000000009</v>
      </c>
      <c r="D57" s="18">
        <f t="shared" si="9"/>
        <v>3871160</v>
      </c>
      <c r="E57" s="33">
        <f t="shared" si="10"/>
        <v>1</v>
      </c>
      <c r="F57" s="34">
        <f t="shared" si="5"/>
        <v>987810.22000000009</v>
      </c>
      <c r="G57" s="34">
        <f t="shared" si="6"/>
        <v>3871160</v>
      </c>
      <c r="H57" s="34">
        <f t="shared" si="7"/>
        <v>2883349.78</v>
      </c>
    </row>
    <row r="58" spans="2:8" x14ac:dyDescent="0.2">
      <c r="B58" s="35">
        <v>9</v>
      </c>
      <c r="C58" s="18">
        <f t="shared" si="8"/>
        <v>987810.22000000009</v>
      </c>
      <c r="D58" s="18">
        <f t="shared" si="9"/>
        <v>3871160</v>
      </c>
      <c r="E58" s="33">
        <f t="shared" si="10"/>
        <v>1</v>
      </c>
      <c r="F58" s="34">
        <f>+E58*C58</f>
        <v>987810.22000000009</v>
      </c>
      <c r="G58" s="34">
        <f t="shared" si="6"/>
        <v>3871160</v>
      </c>
      <c r="H58" s="34">
        <f t="shared" si="7"/>
        <v>2883349.78</v>
      </c>
    </row>
    <row r="59" spans="2:8" x14ac:dyDescent="0.2">
      <c r="B59" s="35">
        <v>10</v>
      </c>
      <c r="C59" s="18">
        <f t="shared" si="8"/>
        <v>987810.22000000009</v>
      </c>
      <c r="D59" s="18">
        <f t="shared" si="9"/>
        <v>3871160</v>
      </c>
      <c r="E59" s="33">
        <f t="shared" si="10"/>
        <v>1</v>
      </c>
      <c r="F59" s="34">
        <f t="shared" si="5"/>
        <v>987810.22000000009</v>
      </c>
      <c r="G59" s="34">
        <f t="shared" si="6"/>
        <v>3871160</v>
      </c>
      <c r="H59" s="34">
        <f t="shared" si="7"/>
        <v>2883349.78</v>
      </c>
    </row>
    <row r="60" spans="2:8" x14ac:dyDescent="0.2">
      <c r="B60" s="36" t="s">
        <v>21</v>
      </c>
      <c r="C60" s="37">
        <f>SUM(C50:C59)</f>
        <v>8826643.9199999999</v>
      </c>
      <c r="D60" s="37">
        <f t="shared" ref="D60:H60" si="11">SUM(D50:D59)</f>
        <v>23381893.569894999</v>
      </c>
      <c r="E60" s="37"/>
      <c r="F60" s="37">
        <f t="shared" si="11"/>
        <v>8826643.9199999999</v>
      </c>
      <c r="G60" s="37">
        <f t="shared" si="11"/>
        <v>23381893.569894999</v>
      </c>
      <c r="H60" s="37">
        <f t="shared" si="11"/>
        <v>14555249.649894997</v>
      </c>
    </row>
    <row r="62" spans="2:8" ht="13.5" thickBot="1" x14ac:dyDescent="0.25">
      <c r="C62" s="56" t="s">
        <v>58</v>
      </c>
      <c r="D62" s="56"/>
      <c r="E62" s="56"/>
      <c r="F62" s="56"/>
    </row>
    <row r="63" spans="2:8" ht="13.5" thickTop="1" x14ac:dyDescent="0.2">
      <c r="C63" s="32"/>
      <c r="D63" s="57" t="s">
        <v>59</v>
      </c>
      <c r="E63" s="58">
        <f>H60</f>
        <v>14555249.649894997</v>
      </c>
      <c r="F63" s="59" t="str">
        <f>IF(E63&gt;0,"Se acepta","Se rechaza")</f>
        <v>Se acepta</v>
      </c>
    </row>
    <row r="64" spans="2:8" x14ac:dyDescent="0.2">
      <c r="C64" s="32"/>
      <c r="D64" s="60" t="s">
        <v>60</v>
      </c>
      <c r="E64" s="61">
        <f>IRR((D49:D59)-(C49:C59))</f>
        <v>0.11758047210882805</v>
      </c>
      <c r="F64" s="59" t="str">
        <f>IF(E64&gt;E48,"Se acepta","Se rechaza")</f>
        <v>Se acepta</v>
      </c>
    </row>
    <row r="65" spans="1:10" ht="13.5" thickBot="1" x14ac:dyDescent="0.25">
      <c r="C65" s="32"/>
      <c r="D65" s="62" t="s">
        <v>61</v>
      </c>
      <c r="E65" s="63">
        <f>G60/F60</f>
        <v>2.6490128957071377</v>
      </c>
      <c r="F65" s="59" t="str">
        <f>IF(E65&gt;=1,"Se acepta","Se rechaza")</f>
        <v>Se acepta</v>
      </c>
    </row>
    <row r="66" spans="1:10" ht="13.5" thickTop="1" x14ac:dyDescent="0.2"/>
    <row r="67" spans="1:10" ht="28.5" customHeight="1" x14ac:dyDescent="0.2">
      <c r="A67" s="65" t="s">
        <v>62</v>
      </c>
      <c r="B67" s="65"/>
      <c r="C67" s="65"/>
      <c r="D67" s="65"/>
      <c r="E67" s="65"/>
      <c r="F67" s="65"/>
      <c r="G67" s="65"/>
      <c r="H67" s="65"/>
      <c r="I67" s="65"/>
      <c r="J67" s="65"/>
    </row>
  </sheetData>
  <mergeCells count="7">
    <mergeCell ref="A67:J67"/>
    <mergeCell ref="A2:K2"/>
    <mergeCell ref="A17:K17"/>
    <mergeCell ref="B28:J28"/>
    <mergeCell ref="D30:G30"/>
    <mergeCell ref="J30:J32"/>
    <mergeCell ref="B26:J2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Evaluación_Frutales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DV6</dc:creator>
  <cp:lastModifiedBy>HP DV6</cp:lastModifiedBy>
  <dcterms:created xsi:type="dcterms:W3CDTF">2017-10-15T21:40:47Z</dcterms:created>
  <dcterms:modified xsi:type="dcterms:W3CDTF">2017-10-15T23:43:47Z</dcterms:modified>
</cp:coreProperties>
</file>