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1_ Curso IPDRS 2017\Unidad 5\"/>
    </mc:Choice>
  </mc:AlternateContent>
  <bookViews>
    <workbookView xWindow="0" yWindow="0" windowWidth="20490" windowHeight="7755"/>
  </bookViews>
  <sheets>
    <sheet name="Hoja1" sheetId="1" r:id="rId1"/>
    <sheet name="Hoja2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9" i="1" l="1"/>
  <c r="G50" i="1"/>
  <c r="G51" i="1"/>
  <c r="G52" i="1"/>
  <c r="G53" i="1"/>
  <c r="F49" i="1"/>
  <c r="F50" i="1"/>
  <c r="F51" i="1"/>
  <c r="F52" i="1"/>
  <c r="F53" i="1"/>
  <c r="C53" i="1"/>
  <c r="C52" i="1"/>
  <c r="C51" i="1"/>
  <c r="C50" i="1"/>
  <c r="D65" i="1"/>
  <c r="G65" i="1" s="1"/>
  <c r="C49" i="1"/>
  <c r="C36" i="1"/>
  <c r="E65" i="1"/>
  <c r="E64" i="1"/>
  <c r="E63" i="1"/>
  <c r="E62" i="1"/>
  <c r="D62" i="1"/>
  <c r="E61" i="1"/>
  <c r="E60" i="1"/>
  <c r="G60" i="1" s="1"/>
  <c r="D60" i="1"/>
  <c r="H53" i="1"/>
  <c r="D61" i="1"/>
  <c r="G61" i="1" s="1"/>
  <c r="F48" i="1"/>
  <c r="C60" i="1"/>
  <c r="D31" i="1"/>
  <c r="E31" i="1" s="1"/>
  <c r="F31" i="1" s="1"/>
  <c r="G31" i="1" s="1"/>
  <c r="D6" i="1"/>
  <c r="E6" i="1" s="1"/>
  <c r="F6" i="1" s="1"/>
  <c r="G6" i="1" s="1"/>
  <c r="D18" i="1"/>
  <c r="E18" i="1" s="1"/>
  <c r="F18" i="1" s="1"/>
  <c r="G18" i="1" s="1"/>
  <c r="D17" i="1"/>
  <c r="E17" i="1" s="1"/>
  <c r="F17" i="1" s="1"/>
  <c r="G17" i="1" s="1"/>
  <c r="D16" i="1"/>
  <c r="E16" i="1" s="1"/>
  <c r="F16" i="1" s="1"/>
  <c r="G16" i="1" s="1"/>
  <c r="D15" i="1"/>
  <c r="E15" i="1" s="1"/>
  <c r="F15" i="1" s="1"/>
  <c r="G15" i="1" s="1"/>
  <c r="C19" i="1"/>
  <c r="D10" i="1"/>
  <c r="E10" i="1" s="1"/>
  <c r="F10" i="1" s="1"/>
  <c r="G10" i="1" s="1"/>
  <c r="D9" i="1"/>
  <c r="E9" i="1" s="1"/>
  <c r="F9" i="1" s="1"/>
  <c r="G9" i="1" s="1"/>
  <c r="D8" i="1"/>
  <c r="E8" i="1" s="1"/>
  <c r="F8" i="1" s="1"/>
  <c r="G8" i="1" s="1"/>
  <c r="D7" i="1"/>
  <c r="E7" i="1" s="1"/>
  <c r="F7" i="1" s="1"/>
  <c r="G7" i="1" s="1"/>
  <c r="B7" i="1"/>
  <c r="G62" i="1" l="1"/>
  <c r="D64" i="1"/>
  <c r="G64" i="1" s="1"/>
  <c r="J48" i="1"/>
  <c r="F60" i="1"/>
  <c r="D63" i="1"/>
  <c r="G63" i="1" s="1"/>
  <c r="D33" i="1"/>
  <c r="D36" i="1" s="1"/>
  <c r="D14" i="1"/>
  <c r="D19" i="1" s="1"/>
  <c r="D11" i="1"/>
  <c r="C11" i="1"/>
  <c r="C21" i="1" s="1"/>
  <c r="D49" i="1" s="1"/>
  <c r="C61" i="1" s="1"/>
  <c r="F61" i="1" s="1"/>
  <c r="H61" i="1" s="1"/>
  <c r="J49" i="1" l="1"/>
  <c r="H60" i="1"/>
  <c r="G66" i="1"/>
  <c r="D66" i="1"/>
  <c r="D21" i="1"/>
  <c r="D50" i="1" s="1"/>
  <c r="E14" i="1"/>
  <c r="F14" i="1" s="1"/>
  <c r="E33" i="1"/>
  <c r="E36" i="1" s="1"/>
  <c r="E11" i="1"/>
  <c r="C62" i="1" l="1"/>
  <c r="J50" i="1"/>
  <c r="E19" i="1"/>
  <c r="E21" i="1" s="1"/>
  <c r="D51" i="1" s="1"/>
  <c r="F33" i="1"/>
  <c r="F36" i="1" s="1"/>
  <c r="G11" i="1"/>
  <c r="F11" i="1"/>
  <c r="F19" i="1"/>
  <c r="G14" i="1"/>
  <c r="G19" i="1" s="1"/>
  <c r="F62" i="1" l="1"/>
  <c r="C63" i="1"/>
  <c r="F63" i="1" s="1"/>
  <c r="H63" i="1" s="1"/>
  <c r="J51" i="1"/>
  <c r="G21" i="1"/>
  <c r="D53" i="1" s="1"/>
  <c r="F21" i="1"/>
  <c r="D52" i="1" s="1"/>
  <c r="G33" i="1"/>
  <c r="G36" i="1" s="1"/>
  <c r="C64" i="1" l="1"/>
  <c r="J52" i="1"/>
  <c r="C65" i="1"/>
  <c r="F65" i="1" s="1"/>
  <c r="H65" i="1" s="1"/>
  <c r="J53" i="1"/>
  <c r="H62" i="1"/>
  <c r="C66" i="1" l="1"/>
  <c r="F64" i="1"/>
  <c r="E70" i="1"/>
  <c r="F70" i="1" s="1"/>
  <c r="H64" i="1" l="1"/>
  <c r="H66" i="1" s="1"/>
  <c r="E69" i="1" s="1"/>
  <c r="F69" i="1" s="1"/>
  <c r="F66" i="1"/>
  <c r="E71" i="1" s="1"/>
  <c r="F71" i="1" s="1"/>
</calcChain>
</file>

<file path=xl/sharedStrings.xml><?xml version="1.0" encoding="utf-8"?>
<sst xmlns="http://schemas.openxmlformats.org/spreadsheetml/2006/main" count="79" uniqueCount="63">
  <si>
    <t>P r o y e c c i o n   A n u a l   d e   C o s t o s</t>
  </si>
  <si>
    <t>Conceptos/Año</t>
  </si>
  <si>
    <t>Año 1</t>
  </si>
  <si>
    <t>Año 2</t>
  </si>
  <si>
    <t>Año 3</t>
  </si>
  <si>
    <t>Año 4</t>
  </si>
  <si>
    <t>Año 5</t>
  </si>
  <si>
    <t>Costos Fijos</t>
  </si>
  <si>
    <t xml:space="preserve">Administrador general </t>
  </si>
  <si>
    <t>Mantenimiento de equipo</t>
  </si>
  <si>
    <t>Promocion</t>
  </si>
  <si>
    <t xml:space="preserve">Ventas </t>
  </si>
  <si>
    <t>Subtotal</t>
  </si>
  <si>
    <t>Costos Variables</t>
  </si>
  <si>
    <t>TOTAL</t>
  </si>
  <si>
    <t xml:space="preserve">Producción de quesos artesanales y fermentos kefirados </t>
  </si>
  <si>
    <t xml:space="preserve">Leche </t>
  </si>
  <si>
    <t xml:space="preserve">Cuajos y fermentos </t>
  </si>
  <si>
    <t xml:space="preserve">Añadidos naturales </t>
  </si>
  <si>
    <t xml:space="preserve">Envasado y empaquetado </t>
  </si>
  <si>
    <t xml:space="preserve">Mano de obra </t>
  </si>
  <si>
    <t>P r o y e c c i o n   A n u a l   d e   I n g r e s o s</t>
  </si>
  <si>
    <t>Presentacion/Año</t>
  </si>
  <si>
    <t>Ingresos Totales</t>
  </si>
  <si>
    <t xml:space="preserve">Unidades de venta por presentacion de productos </t>
  </si>
  <si>
    <t>Quesos (kg) (40Bs/kg)</t>
  </si>
  <si>
    <t>productos kefirados(lt) (30Bs/lt)</t>
  </si>
  <si>
    <t>EVALUACION FINANCIERA</t>
  </si>
  <si>
    <t>INDICADORES FINANCIEROS</t>
  </si>
  <si>
    <t>FLUJO NETO DE EFECTIVO</t>
  </si>
  <si>
    <t>Inversiones para el proyecto</t>
  </si>
  <si>
    <t>Valor de Rescate</t>
  </si>
  <si>
    <t>Flujo Neto de Efectivo</t>
  </si>
  <si>
    <t>Año de</t>
  </si>
  <si>
    <t>Ingresos</t>
  </si>
  <si>
    <t>Egresos</t>
  </si>
  <si>
    <t>Fija</t>
  </si>
  <si>
    <t>Diferida</t>
  </si>
  <si>
    <t>Cap de trab.</t>
  </si>
  <si>
    <t xml:space="preserve">Valor </t>
  </si>
  <si>
    <t>Recup. De</t>
  </si>
  <si>
    <t>operación</t>
  </si>
  <si>
    <t>totales*</t>
  </si>
  <si>
    <t>totales</t>
  </si>
  <si>
    <t>Residual</t>
  </si>
  <si>
    <t>cap. De Trab.</t>
  </si>
  <si>
    <t>CALCULO DEL VAN,  R B/C Y TIR CON UNA TASA DE DESCUENTO DEL 10%</t>
  </si>
  <si>
    <t>Año</t>
  </si>
  <si>
    <t>Costos</t>
  </si>
  <si>
    <t>Beneficios</t>
  </si>
  <si>
    <t>Factor de</t>
  </si>
  <si>
    <t>Flujo neto de</t>
  </si>
  <si>
    <t>de</t>
  </si>
  <si>
    <t>actualización</t>
  </si>
  <si>
    <t>actualizados</t>
  </si>
  <si>
    <t>efectivo act.</t>
  </si>
  <si>
    <t>($)</t>
  </si>
  <si>
    <t>Total</t>
  </si>
  <si>
    <t>Los indicadores financieros que arroja el proyecto son:</t>
  </si>
  <si>
    <t>VAN=</t>
  </si>
  <si>
    <t>TIR =</t>
  </si>
  <si>
    <t>B/C =</t>
  </si>
  <si>
    <t>"Queseria de Los Valles"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</si>
</sst>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€_-;\-* #,##0.00\ _€_-;_-* &quot;-&quot;??\ _€_-;_-@_-"/>
    <numFmt numFmtId="165" formatCode="#,##0.00_ ;\-#,##0.00\ "/>
    <numFmt numFmtId="166" formatCode="#,##0.0_ ;\-#,##0.0\ "/>
    <numFmt numFmtId="167" formatCode="General_)"/>
    <numFmt numFmtId="168" formatCode="_-* #,##0.00\ _P_t_s_-;\-* #,##0.00\ _P_t_s_-;_-* &quot;-&quot;??\ _P_t_s_-;_-@_-"/>
    <numFmt numFmtId="169" formatCode="0.0%"/>
    <numFmt numFmtId="170" formatCode="#,##0.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8"/>
      <name val="Times New Roman"/>
      <family val="1"/>
    </font>
    <font>
      <b/>
      <sz val="14"/>
      <color theme="0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8"/>
      <name val="Arial"/>
      <family val="2"/>
    </font>
    <font>
      <sz val="10"/>
      <name val="Courier"/>
      <family val="3"/>
    </font>
    <font>
      <b/>
      <sz val="12"/>
      <color theme="0"/>
      <name val="Tahoma"/>
      <family val="2"/>
    </font>
    <font>
      <b/>
      <i/>
      <sz val="10"/>
      <name val="Tahoma"/>
      <family val="2"/>
    </font>
    <font>
      <sz val="10"/>
      <name val="Tahoma"/>
      <family val="2"/>
    </font>
    <font>
      <b/>
      <sz val="10"/>
      <color theme="0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Courier"/>
      <family val="3"/>
    </font>
  </fonts>
  <fills count="6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4" fillId="0" borderId="0"/>
    <xf numFmtId="0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 applyFont="0" applyFill="0" applyBorder="0" applyAlignment="0" applyProtection="0"/>
  </cellStyleXfs>
  <cellXfs count="92">
    <xf numFmtId="0" fontId="0" fillId="0" borderId="0" xfId="0"/>
    <xf numFmtId="0" fontId="4" fillId="0" borderId="0" xfId="0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0" fillId="0" borderId="5" xfId="0" applyBorder="1"/>
    <xf numFmtId="0" fontId="0" fillId="0" borderId="6" xfId="0" applyBorder="1"/>
    <xf numFmtId="0" fontId="0" fillId="0" borderId="4" xfId="0" applyBorder="1"/>
    <xf numFmtId="43" fontId="0" fillId="0" borderId="5" xfId="1" applyFont="1" applyBorder="1"/>
    <xf numFmtId="43" fontId="0" fillId="0" borderId="6" xfId="1" applyFont="1" applyBorder="1"/>
    <xf numFmtId="0" fontId="3" fillId="3" borderId="4" xfId="0" applyFont="1" applyFill="1" applyBorder="1"/>
    <xf numFmtId="43" fontId="3" fillId="3" borderId="5" xfId="1" applyFont="1" applyFill="1" applyBorder="1"/>
    <xf numFmtId="43" fontId="3" fillId="3" borderId="6" xfId="1" applyFont="1" applyFill="1" applyBorder="1"/>
    <xf numFmtId="0" fontId="0" fillId="4" borderId="4" xfId="0" applyFont="1" applyFill="1" applyBorder="1"/>
    <xf numFmtId="165" fontId="0" fillId="0" borderId="5" xfId="1" applyNumberFormat="1" applyFont="1" applyBorder="1"/>
    <xf numFmtId="165" fontId="0" fillId="0" borderId="6" xfId="1" applyNumberFormat="1" applyFont="1" applyBorder="1"/>
    <xf numFmtId="4" fontId="0" fillId="4" borderId="4" xfId="0" applyNumberFormat="1" applyFont="1" applyFill="1" applyBorder="1"/>
    <xf numFmtId="0" fontId="5" fillId="2" borderId="7" xfId="0" applyFont="1" applyFill="1" applyBorder="1"/>
    <xf numFmtId="43" fontId="5" fillId="2" borderId="8" xfId="1" applyFont="1" applyFill="1" applyBorder="1"/>
    <xf numFmtId="43" fontId="5" fillId="2" borderId="9" xfId="1" applyFont="1" applyFill="1" applyBorder="1"/>
    <xf numFmtId="0" fontId="3" fillId="0" borderId="0" xfId="0" applyFont="1"/>
    <xf numFmtId="0" fontId="6" fillId="0" borderId="0" xfId="0" applyFont="1"/>
    <xf numFmtId="0" fontId="7" fillId="0" borderId="0" xfId="0" applyFont="1"/>
    <xf numFmtId="43" fontId="2" fillId="2" borderId="2" xfId="1" applyFont="1" applyFill="1" applyBorder="1"/>
    <xf numFmtId="43" fontId="2" fillId="2" borderId="3" xfId="1" applyFont="1" applyFill="1" applyBorder="1"/>
    <xf numFmtId="0" fontId="3" fillId="4" borderId="4" xfId="0" applyFont="1" applyFill="1" applyBorder="1"/>
    <xf numFmtId="43" fontId="3" fillId="4" borderId="5" xfId="1" applyFont="1" applyFill="1" applyBorder="1"/>
    <xf numFmtId="43" fontId="3" fillId="4" borderId="6" xfId="1" applyFont="1" applyFill="1" applyBorder="1"/>
    <xf numFmtId="166" fontId="1" fillId="4" borderId="5" xfId="1" applyNumberFormat="1" applyFont="1" applyFill="1" applyBorder="1"/>
    <xf numFmtId="166" fontId="1" fillId="4" borderId="6" xfId="1" applyNumberFormat="1" applyFont="1" applyFill="1" applyBorder="1"/>
    <xf numFmtId="0" fontId="2" fillId="2" borderId="7" xfId="0" applyFont="1" applyFill="1" applyBorder="1"/>
    <xf numFmtId="165" fontId="2" fillId="2" borderId="8" xfId="1" applyNumberFormat="1" applyFont="1" applyFill="1" applyBorder="1"/>
    <xf numFmtId="0" fontId="8" fillId="0" borderId="0" xfId="0" applyFont="1"/>
    <xf numFmtId="0" fontId="9" fillId="0" borderId="0" xfId="0" applyFont="1" applyFill="1" applyBorder="1" applyAlignment="1" applyProtection="1"/>
    <xf numFmtId="0" fontId="10" fillId="2" borderId="10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0" fillId="5" borderId="0" xfId="0" applyFill="1"/>
    <xf numFmtId="0" fontId="11" fillId="5" borderId="0" xfId="0" applyFont="1" applyFill="1" applyAlignment="1">
      <alignment horizontal="center" vertical="center"/>
    </xf>
    <xf numFmtId="0" fontId="12" fillId="5" borderId="0" xfId="0" applyFont="1" applyFill="1"/>
    <xf numFmtId="0" fontId="13" fillId="5" borderId="0" xfId="0" applyFont="1" applyFill="1"/>
    <xf numFmtId="3" fontId="15" fillId="2" borderId="13" xfId="2" applyNumberFormat="1" applyFont="1" applyFill="1" applyBorder="1" applyAlignment="1">
      <alignment horizontal="center"/>
    </xf>
    <xf numFmtId="3" fontId="15" fillId="2" borderId="14" xfId="2" applyNumberFormat="1" applyFont="1" applyFill="1" applyBorder="1" applyAlignment="1">
      <alignment horizontal="center"/>
    </xf>
    <xf numFmtId="167" fontId="16" fillId="0" borderId="0" xfId="2" applyNumberFormat="1" applyFont="1" applyFill="1"/>
    <xf numFmtId="4" fontId="17" fillId="0" borderId="0" xfId="2" applyNumberFormat="1" applyFont="1" applyFill="1"/>
    <xf numFmtId="167" fontId="14" fillId="0" borderId="0" xfId="2" applyNumberFormat="1" applyFont="1"/>
    <xf numFmtId="167" fontId="18" fillId="2" borderId="5" xfId="2" applyNumberFormat="1" applyFont="1" applyFill="1" applyBorder="1"/>
    <xf numFmtId="4" fontId="18" fillId="2" borderId="5" xfId="2" applyNumberFormat="1" applyFont="1" applyFill="1" applyBorder="1"/>
    <xf numFmtId="4" fontId="18" fillId="2" borderId="5" xfId="2" applyNumberFormat="1" applyFont="1" applyFill="1" applyBorder="1" applyAlignment="1">
      <alignment horizontal="center"/>
    </xf>
    <xf numFmtId="4" fontId="18" fillId="2" borderId="5" xfId="2" applyNumberFormat="1" applyFont="1" applyFill="1" applyBorder="1" applyAlignment="1"/>
    <xf numFmtId="167" fontId="18" fillId="2" borderId="5" xfId="2" applyNumberFormat="1" applyFont="1" applyFill="1" applyBorder="1" applyAlignment="1">
      <alignment horizontal="center" wrapText="1"/>
    </xf>
    <xf numFmtId="167" fontId="18" fillId="2" borderId="5" xfId="2" applyNumberFormat="1" applyFont="1" applyFill="1" applyBorder="1" applyAlignment="1">
      <alignment horizontal="center"/>
    </xf>
    <xf numFmtId="4" fontId="18" fillId="2" borderId="5" xfId="2" applyNumberFormat="1" applyFont="1" applyFill="1" applyBorder="1" applyAlignment="1">
      <alignment horizontal="center"/>
    </xf>
    <xf numFmtId="167" fontId="17" fillId="0" borderId="5" xfId="2" applyNumberFormat="1" applyFont="1" applyFill="1" applyBorder="1" applyAlignment="1">
      <alignment horizontal="center"/>
    </xf>
    <xf numFmtId="168" fontId="8" fillId="0" borderId="5" xfId="3" applyNumberFormat="1" applyFont="1" applyFill="1" applyBorder="1" applyAlignment="1">
      <alignment vertical="center"/>
    </xf>
    <xf numFmtId="3" fontId="17" fillId="0" borderId="5" xfId="2" applyNumberFormat="1" applyFont="1" applyFill="1" applyBorder="1"/>
    <xf numFmtId="168" fontId="8" fillId="0" borderId="5" xfId="3" applyNumberFormat="1" applyFont="1" applyBorder="1" applyAlignment="1">
      <alignment horizontal="right"/>
    </xf>
    <xf numFmtId="168" fontId="8" fillId="0" borderId="5" xfId="3" applyNumberFormat="1" applyFont="1" applyBorder="1"/>
    <xf numFmtId="167" fontId="19" fillId="0" borderId="5" xfId="2" applyNumberFormat="1" applyFont="1" applyBorder="1"/>
    <xf numFmtId="165" fontId="19" fillId="0" borderId="5" xfId="1" applyNumberFormat="1" applyFont="1" applyBorder="1"/>
    <xf numFmtId="4" fontId="17" fillId="0" borderId="5" xfId="2" applyNumberFormat="1" applyFont="1" applyFill="1" applyBorder="1"/>
    <xf numFmtId="43" fontId="17" fillId="0" borderId="5" xfId="1" applyFont="1" applyFill="1" applyBorder="1"/>
    <xf numFmtId="167" fontId="17" fillId="0" borderId="0" xfId="2" applyNumberFormat="1" applyFont="1" applyFill="1" applyBorder="1" applyAlignment="1">
      <alignment horizontal="center"/>
    </xf>
    <xf numFmtId="4" fontId="17" fillId="0" borderId="0" xfId="2" applyNumberFormat="1" applyFont="1" applyFill="1" applyBorder="1"/>
    <xf numFmtId="3" fontId="17" fillId="0" borderId="0" xfId="2" applyNumberFormat="1" applyFont="1" applyFill="1" applyBorder="1"/>
    <xf numFmtId="0" fontId="0" fillId="0" borderId="0" xfId="0" applyBorder="1"/>
    <xf numFmtId="4" fontId="20" fillId="0" borderId="0" xfId="2" applyNumberFormat="1" applyFont="1" applyFill="1" applyBorder="1"/>
    <xf numFmtId="167" fontId="14" fillId="0" borderId="0" xfId="2" applyNumberFormat="1" applyFont="1" applyBorder="1"/>
    <xf numFmtId="167" fontId="21" fillId="0" borderId="0" xfId="2" applyNumberFormat="1" applyFont="1" applyFill="1"/>
    <xf numFmtId="167" fontId="22" fillId="0" borderId="0" xfId="2" applyNumberFormat="1" applyFont="1" applyFill="1"/>
    <xf numFmtId="167" fontId="19" fillId="0" borderId="0" xfId="2" applyNumberFormat="1" applyFont="1" applyFill="1"/>
    <xf numFmtId="167" fontId="8" fillId="0" borderId="0" xfId="2" applyNumberFormat="1" applyFont="1" applyFill="1"/>
    <xf numFmtId="4" fontId="20" fillId="0" borderId="0" xfId="2" applyNumberFormat="1" applyFont="1" applyFill="1" applyBorder="1" applyAlignment="1">
      <alignment horizontal="center"/>
    </xf>
    <xf numFmtId="169" fontId="18" fillId="2" borderId="5" xfId="4" applyNumberFormat="1" applyFont="1" applyFill="1" applyBorder="1" applyAlignment="1">
      <alignment horizontal="center"/>
    </xf>
    <xf numFmtId="170" fontId="17" fillId="0" borderId="5" xfId="2" applyNumberFormat="1" applyFont="1" applyFill="1" applyBorder="1" applyAlignment="1">
      <alignment horizontal="center"/>
    </xf>
    <xf numFmtId="167" fontId="8" fillId="3" borderId="5" xfId="2" applyNumberFormat="1" applyFont="1" applyFill="1" applyBorder="1" applyAlignment="1">
      <alignment horizontal="center"/>
    </xf>
    <xf numFmtId="3" fontId="8" fillId="3" borderId="5" xfId="2" applyNumberFormat="1" applyFont="1" applyFill="1" applyBorder="1"/>
    <xf numFmtId="4" fontId="8" fillId="3" borderId="5" xfId="2" applyNumberFormat="1" applyFont="1" applyFill="1" applyBorder="1"/>
    <xf numFmtId="167" fontId="8" fillId="0" borderId="0" xfId="2" applyNumberFormat="1" applyFont="1" applyFill="1" applyAlignment="1">
      <alignment horizontal="right"/>
    </xf>
    <xf numFmtId="4" fontId="23" fillId="0" borderId="0" xfId="2" applyNumberFormat="1" applyFont="1"/>
    <xf numFmtId="167" fontId="8" fillId="0" borderId="0" xfId="2" applyNumberFormat="1" applyFont="1" applyFill="1" applyBorder="1" applyAlignment="1">
      <alignment horizontal="center"/>
    </xf>
    <xf numFmtId="3" fontId="19" fillId="0" borderId="0" xfId="2" applyNumberFormat="1" applyFont="1" applyFill="1" applyBorder="1"/>
    <xf numFmtId="167" fontId="19" fillId="0" borderId="0" xfId="2" applyNumberFormat="1" applyFont="1" applyFill="1" applyAlignment="1">
      <alignment horizontal="right"/>
    </xf>
    <xf numFmtId="10" fontId="14" fillId="0" borderId="0" xfId="2" applyNumberFormat="1" applyFont="1"/>
    <xf numFmtId="167" fontId="17" fillId="0" borderId="0" xfId="2" applyNumberFormat="1" applyFont="1" applyFill="1"/>
    <xf numFmtId="167" fontId="20" fillId="0" borderId="5" xfId="2" applyNumberFormat="1" applyFont="1" applyFill="1" applyBorder="1"/>
    <xf numFmtId="4" fontId="20" fillId="0" borderId="5" xfId="5" applyNumberFormat="1" applyFont="1" applyFill="1" applyBorder="1" applyAlignment="1">
      <alignment horizontal="right"/>
    </xf>
    <xf numFmtId="167" fontId="20" fillId="0" borderId="0" xfId="2" applyNumberFormat="1" applyFont="1" applyFill="1"/>
    <xf numFmtId="167" fontId="17" fillId="0" borderId="0" xfId="2" applyNumberFormat="1" applyFont="1" applyFill="1" applyBorder="1"/>
    <xf numFmtId="10" fontId="20" fillId="0" borderId="5" xfId="4" applyNumberFormat="1" applyFont="1" applyFill="1" applyBorder="1" applyAlignment="1">
      <alignment horizontal="right"/>
    </xf>
    <xf numFmtId="2" fontId="20" fillId="0" borderId="5" xfId="2" applyNumberFormat="1" applyFont="1" applyFill="1" applyBorder="1" applyAlignment="1">
      <alignment horizontal="right"/>
    </xf>
  </cellXfs>
  <cellStyles count="6">
    <cellStyle name="Millares" xfId="1" builtinId="3"/>
    <cellStyle name="Millares_EVALUACION_APICOLA_FINAL_formato  Max_corregida 2" xfId="3"/>
    <cellStyle name="Moneda_EVALUACION_APICOLA_FINAL_formato  Max_corregida 2" xfId="5"/>
    <cellStyle name="Normal" xfId="0" builtinId="0"/>
    <cellStyle name="Normal 2" xfId="2"/>
    <cellStyle name="Porcentu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68</xdr:row>
      <xdr:rowOff>0</xdr:rowOff>
    </xdr:from>
    <xdr:to>
      <xdr:col>4</xdr:col>
      <xdr:colOff>0</xdr:colOff>
      <xdr:row>68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486025" y="5610225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%20eval%20financiera%20frijol%20-%20c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Financ"/>
      <sheetName val="PaqueteTecn"/>
      <sheetName val="Acopio"/>
      <sheetName val="Costos"/>
      <sheetName val="Ingresos"/>
      <sheetName val="Edo.Res"/>
      <sheetName val="Eva.Fin"/>
      <sheetName val="Cap.Trabajo"/>
      <sheetName val="PeriodoRecup"/>
      <sheetName val="PuntoEqui"/>
      <sheetName val="Deprec"/>
      <sheetName val="Flujo ANUAL"/>
      <sheetName val="MAS CORRIDAS"/>
    </sheetNames>
    <sheetDataSet>
      <sheetData sheetId="0"/>
      <sheetData sheetId="1">
        <row r="52">
          <cell r="C52" t="str">
            <v>Mano de obra acopio y envasado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1"/>
  <sheetViews>
    <sheetView tabSelected="1" topLeftCell="A46" workbookViewId="0">
      <selection activeCell="I12" sqref="I12"/>
    </sheetView>
  </sheetViews>
  <sheetFormatPr baseColWidth="10" defaultRowHeight="15" x14ac:dyDescent="0.25"/>
  <cols>
    <col min="2" max="2" width="32.28515625" customWidth="1"/>
    <col min="3" max="7" width="13.28515625" bestFit="1" customWidth="1"/>
    <col min="8" max="8" width="17.5703125" customWidth="1"/>
  </cols>
  <sheetData>
    <row r="1" spans="2:7" ht="23.25" x14ac:dyDescent="0.35">
      <c r="B1" s="22" t="s">
        <v>15</v>
      </c>
      <c r="C1" s="22"/>
      <c r="D1" s="22"/>
      <c r="E1" s="22"/>
      <c r="F1" s="22"/>
      <c r="G1" s="23"/>
    </row>
    <row r="2" spans="2:7" ht="18.75" x14ac:dyDescent="0.3">
      <c r="B2" s="1" t="s">
        <v>62</v>
      </c>
    </row>
    <row r="3" spans="2:7" ht="19.5" thickBot="1" x14ac:dyDescent="0.35">
      <c r="C3" s="1" t="s">
        <v>0</v>
      </c>
    </row>
    <row r="4" spans="2:7" x14ac:dyDescent="0.25">
      <c r="B4" s="2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4" t="s">
        <v>6</v>
      </c>
    </row>
    <row r="5" spans="2:7" x14ac:dyDescent="0.25">
      <c r="B5" s="5" t="s">
        <v>7</v>
      </c>
      <c r="C5" s="6"/>
      <c r="D5" s="6"/>
      <c r="E5" s="6"/>
      <c r="F5" s="6"/>
      <c r="G5" s="7"/>
    </row>
    <row r="6" spans="2:7" x14ac:dyDescent="0.25">
      <c r="B6" s="8" t="s">
        <v>8</v>
      </c>
      <c r="C6" s="9">
        <v>6000</v>
      </c>
      <c r="D6" s="9">
        <f>C6*1.01</f>
        <v>6060</v>
      </c>
      <c r="E6" s="9">
        <f t="shared" ref="E6:G6" si="0">D6*1.01</f>
        <v>6120.6</v>
      </c>
      <c r="F6" s="9">
        <f t="shared" si="0"/>
        <v>6181.8060000000005</v>
      </c>
      <c r="G6" s="9">
        <f t="shared" si="0"/>
        <v>6243.624060000001</v>
      </c>
    </row>
    <row r="7" spans="2:7" x14ac:dyDescent="0.25">
      <c r="B7" s="8" t="str">
        <f>[1]PaqueteTecn!C52</f>
        <v>Mano de obra acopio y envasado</v>
      </c>
      <c r="C7" s="9">
        <v>12000</v>
      </c>
      <c r="D7" s="9">
        <f>C7*1.01</f>
        <v>12120</v>
      </c>
      <c r="E7" s="9">
        <f t="shared" ref="E7:G7" si="1">D7*1.01</f>
        <v>12241.2</v>
      </c>
      <c r="F7" s="9">
        <f t="shared" si="1"/>
        <v>12363.612000000001</v>
      </c>
      <c r="G7" s="9">
        <f t="shared" si="1"/>
        <v>12487.248120000002</v>
      </c>
    </row>
    <row r="8" spans="2:7" x14ac:dyDescent="0.25">
      <c r="B8" s="8" t="s">
        <v>9</v>
      </c>
      <c r="C8" s="9">
        <v>5000</v>
      </c>
      <c r="D8" s="9">
        <f t="shared" ref="D8:G10" si="2">C8*1.01</f>
        <v>5050</v>
      </c>
      <c r="E8" s="9">
        <f t="shared" si="2"/>
        <v>5100.5</v>
      </c>
      <c r="F8" s="9">
        <f t="shared" si="2"/>
        <v>5151.5050000000001</v>
      </c>
      <c r="G8" s="10">
        <f t="shared" si="2"/>
        <v>5203.0200500000001</v>
      </c>
    </row>
    <row r="9" spans="2:7" x14ac:dyDescent="0.25">
      <c r="B9" s="8" t="s">
        <v>10</v>
      </c>
      <c r="C9" s="9">
        <v>3000</v>
      </c>
      <c r="D9" s="9">
        <f t="shared" si="2"/>
        <v>3030</v>
      </c>
      <c r="E9" s="9">
        <f t="shared" si="2"/>
        <v>3060.3</v>
      </c>
      <c r="F9" s="9">
        <f t="shared" si="2"/>
        <v>3090.9030000000002</v>
      </c>
      <c r="G9" s="10">
        <f t="shared" si="2"/>
        <v>3121.8120300000005</v>
      </c>
    </row>
    <row r="10" spans="2:7" x14ac:dyDescent="0.25">
      <c r="B10" s="8" t="s">
        <v>11</v>
      </c>
      <c r="C10" s="9">
        <v>4000</v>
      </c>
      <c r="D10" s="9">
        <f t="shared" si="2"/>
        <v>4040</v>
      </c>
      <c r="E10" s="9">
        <f t="shared" si="2"/>
        <v>4080.4</v>
      </c>
      <c r="F10" s="9">
        <f t="shared" si="2"/>
        <v>4121.2039999999997</v>
      </c>
      <c r="G10" s="10">
        <f t="shared" si="2"/>
        <v>4162.4160400000001</v>
      </c>
    </row>
    <row r="11" spans="2:7" x14ac:dyDescent="0.25">
      <c r="B11" s="11" t="s">
        <v>12</v>
      </c>
      <c r="C11" s="12">
        <f>SUM(C6:C10)</f>
        <v>30000</v>
      </c>
      <c r="D11" s="12">
        <f>SUM(D6:D10)</f>
        <v>30300</v>
      </c>
      <c r="E11" s="12">
        <f>SUM(E6:E10)</f>
        <v>30603.000000000004</v>
      </c>
      <c r="F11" s="12">
        <f>SUM(F6:F10)</f>
        <v>30909.03</v>
      </c>
      <c r="G11" s="13">
        <f>SUM(G6:G10)</f>
        <v>31218.120300000002</v>
      </c>
    </row>
    <row r="12" spans="2:7" x14ac:dyDescent="0.25">
      <c r="B12" s="8"/>
      <c r="C12" s="9"/>
      <c r="D12" s="9"/>
      <c r="E12" s="9"/>
      <c r="F12" s="9"/>
      <c r="G12" s="10"/>
    </row>
    <row r="13" spans="2:7" x14ac:dyDescent="0.25">
      <c r="B13" s="5" t="s">
        <v>13</v>
      </c>
      <c r="C13" s="9"/>
      <c r="D13" s="9"/>
      <c r="E13" s="9"/>
      <c r="F13" s="9"/>
      <c r="G13" s="10"/>
    </row>
    <row r="14" spans="2:7" x14ac:dyDescent="0.25">
      <c r="B14" s="14" t="s">
        <v>16</v>
      </c>
      <c r="C14" s="9">
        <v>20000</v>
      </c>
      <c r="D14" s="15">
        <f>C14*1.01</f>
        <v>20200</v>
      </c>
      <c r="E14" s="15">
        <f t="shared" ref="E14:G14" si="3">D14*1.01</f>
        <v>20402</v>
      </c>
      <c r="F14" s="15">
        <f t="shared" si="3"/>
        <v>20606.02</v>
      </c>
      <c r="G14" s="16">
        <f t="shared" si="3"/>
        <v>20812.0802</v>
      </c>
    </row>
    <row r="15" spans="2:7" x14ac:dyDescent="0.25">
      <c r="B15" s="14" t="s">
        <v>17</v>
      </c>
      <c r="C15" s="9">
        <v>3000</v>
      </c>
      <c r="D15" s="15">
        <f t="shared" ref="D15:G18" si="4">C15*1.01</f>
        <v>3030</v>
      </c>
      <c r="E15" s="15">
        <f t="shared" si="4"/>
        <v>3060.3</v>
      </c>
      <c r="F15" s="15">
        <f t="shared" si="4"/>
        <v>3090.9030000000002</v>
      </c>
      <c r="G15" s="16">
        <f t="shared" si="4"/>
        <v>3121.8120300000005</v>
      </c>
    </row>
    <row r="16" spans="2:7" x14ac:dyDescent="0.25">
      <c r="B16" s="14" t="s">
        <v>18</v>
      </c>
      <c r="C16" s="9">
        <v>5000</v>
      </c>
      <c r="D16" s="15">
        <f t="shared" si="4"/>
        <v>5050</v>
      </c>
      <c r="E16" s="15">
        <f t="shared" si="4"/>
        <v>5100.5</v>
      </c>
      <c r="F16" s="15">
        <f t="shared" si="4"/>
        <v>5151.5050000000001</v>
      </c>
      <c r="G16" s="16">
        <f t="shared" si="4"/>
        <v>5203.0200500000001</v>
      </c>
    </row>
    <row r="17" spans="2:7" x14ac:dyDescent="0.25">
      <c r="B17" s="17" t="s">
        <v>20</v>
      </c>
      <c r="C17" s="9">
        <v>1000</v>
      </c>
      <c r="D17" s="15">
        <f t="shared" si="4"/>
        <v>1010</v>
      </c>
      <c r="E17" s="15">
        <f t="shared" si="4"/>
        <v>1020.1</v>
      </c>
      <c r="F17" s="15">
        <f t="shared" si="4"/>
        <v>1030.3009999999999</v>
      </c>
      <c r="G17" s="15">
        <f t="shared" si="4"/>
        <v>1040.60401</v>
      </c>
    </row>
    <row r="18" spans="2:7" x14ac:dyDescent="0.25">
      <c r="B18" s="8" t="s">
        <v>19</v>
      </c>
      <c r="C18" s="9">
        <v>5000</v>
      </c>
      <c r="D18" s="15">
        <f t="shared" si="4"/>
        <v>5050</v>
      </c>
      <c r="E18" s="15">
        <f t="shared" si="4"/>
        <v>5100.5</v>
      </c>
      <c r="F18" s="15">
        <f t="shared" si="4"/>
        <v>5151.5050000000001</v>
      </c>
      <c r="G18" s="15">
        <f t="shared" si="4"/>
        <v>5203.0200500000001</v>
      </c>
    </row>
    <row r="19" spans="2:7" x14ac:dyDescent="0.25">
      <c r="B19" s="11" t="s">
        <v>12</v>
      </c>
      <c r="C19" s="12">
        <f>SUM(C14:C18)</f>
        <v>34000</v>
      </c>
      <c r="D19" s="12">
        <f>SUM(D14:D18)</f>
        <v>34340</v>
      </c>
      <c r="E19" s="12">
        <f>SUM(E14:E18)</f>
        <v>34683.399999999994</v>
      </c>
      <c r="F19" s="12">
        <f>SUM(F14:F18)</f>
        <v>35030.234000000004</v>
      </c>
      <c r="G19" s="13">
        <f>SUM(G14:G18)</f>
        <v>35380.536339999999</v>
      </c>
    </row>
    <row r="20" spans="2:7" x14ac:dyDescent="0.25">
      <c r="B20" s="8"/>
      <c r="C20" s="9"/>
      <c r="D20" s="9"/>
      <c r="E20" s="9"/>
      <c r="F20" s="9"/>
      <c r="G20" s="10"/>
    </row>
    <row r="21" spans="2:7" ht="16.5" thickBot="1" x14ac:dyDescent="0.3">
      <c r="B21" s="18" t="s">
        <v>14</v>
      </c>
      <c r="C21" s="19">
        <f>SUM(C19+C11)</f>
        <v>64000</v>
      </c>
      <c r="D21" s="19">
        <f>SUM(D19+D11)</f>
        <v>64640</v>
      </c>
      <c r="E21" s="19">
        <f>SUM(E19+E11)</f>
        <v>65286.399999999994</v>
      </c>
      <c r="F21" s="19">
        <f>SUM(F19+F11)</f>
        <v>65939.263999999996</v>
      </c>
      <c r="G21" s="20">
        <f>SUM(G19+G11)</f>
        <v>66598.656640000001</v>
      </c>
    </row>
    <row r="26" spans="2:7" ht="18.75" x14ac:dyDescent="0.3">
      <c r="C26" s="1" t="s">
        <v>21</v>
      </c>
    </row>
    <row r="28" spans="2:7" ht="15.75" thickBot="1" x14ac:dyDescent="0.3">
      <c r="C28" s="21" t="s">
        <v>24</v>
      </c>
    </row>
    <row r="29" spans="2:7" x14ac:dyDescent="0.25">
      <c r="B29" s="2" t="s">
        <v>22</v>
      </c>
      <c r="C29" s="24" t="s">
        <v>2</v>
      </c>
      <c r="D29" s="24" t="s">
        <v>3</v>
      </c>
      <c r="E29" s="24" t="s">
        <v>4</v>
      </c>
      <c r="F29" s="24" t="s">
        <v>5</v>
      </c>
      <c r="G29" s="25" t="s">
        <v>6</v>
      </c>
    </row>
    <row r="30" spans="2:7" x14ac:dyDescent="0.25">
      <c r="B30" s="26"/>
      <c r="C30" s="27"/>
      <c r="D30" s="27"/>
      <c r="E30" s="27"/>
      <c r="F30" s="27"/>
      <c r="G30" s="28"/>
    </row>
    <row r="31" spans="2:7" x14ac:dyDescent="0.25">
      <c r="B31" s="26" t="s">
        <v>25</v>
      </c>
      <c r="C31" s="29">
        <v>7200</v>
      </c>
      <c r="D31" s="29">
        <f>C31*1.02</f>
        <v>7344</v>
      </c>
      <c r="E31" s="29">
        <f t="shared" ref="E31:G31" si="5">D31*1.02</f>
        <v>7490.88</v>
      </c>
      <c r="F31" s="29">
        <f t="shared" si="5"/>
        <v>7640.6976000000004</v>
      </c>
      <c r="G31" s="30">
        <f t="shared" si="5"/>
        <v>7793.5115520000008</v>
      </c>
    </row>
    <row r="32" spans="2:7" x14ac:dyDescent="0.25">
      <c r="B32" s="26"/>
      <c r="C32" s="29"/>
      <c r="D32" s="29"/>
      <c r="E32" s="29"/>
      <c r="F32" s="29"/>
      <c r="G32" s="30"/>
    </row>
    <row r="33" spans="2:10" x14ac:dyDescent="0.25">
      <c r="B33" s="26" t="s">
        <v>26</v>
      </c>
      <c r="C33" s="29">
        <v>60000</v>
      </c>
      <c r="D33" s="29">
        <f>C33*1.02</f>
        <v>61200</v>
      </c>
      <c r="E33" s="29">
        <f>D33*1.02</f>
        <v>62424</v>
      </c>
      <c r="F33" s="29">
        <f>E33*1.02</f>
        <v>63672.480000000003</v>
      </c>
      <c r="G33" s="29">
        <f>F33*1.02</f>
        <v>64945.929600000003</v>
      </c>
    </row>
    <row r="34" spans="2:10" x14ac:dyDescent="0.25">
      <c r="B34" s="26"/>
      <c r="C34" s="29"/>
      <c r="D34" s="29"/>
      <c r="E34" s="29"/>
      <c r="F34" s="29"/>
      <c r="G34" s="30"/>
    </row>
    <row r="35" spans="2:10" x14ac:dyDescent="0.25">
      <c r="B35" s="26"/>
      <c r="C35" s="27"/>
      <c r="D35" s="27"/>
      <c r="E35" s="27"/>
      <c r="F35" s="27"/>
      <c r="G35" s="28"/>
    </row>
    <row r="36" spans="2:10" ht="15.75" thickBot="1" x14ac:dyDescent="0.3">
      <c r="B36" s="31" t="s">
        <v>23</v>
      </c>
      <c r="C36" s="32">
        <f>SUM(C31+C33)</f>
        <v>67200</v>
      </c>
      <c r="D36" s="32">
        <f t="shared" ref="D36:G36" si="6">SUM(D31+D33)</f>
        <v>68544</v>
      </c>
      <c r="E36" s="32">
        <f t="shared" si="6"/>
        <v>69914.880000000005</v>
      </c>
      <c r="F36" s="32">
        <f t="shared" si="6"/>
        <v>71313.17760000001</v>
      </c>
      <c r="G36" s="32">
        <f t="shared" si="6"/>
        <v>72739.441151999999</v>
      </c>
    </row>
    <row r="40" spans="2:10" ht="15.75" thickBot="1" x14ac:dyDescent="0.3"/>
    <row r="41" spans="2:10" ht="18.75" thickBot="1" x14ac:dyDescent="0.3">
      <c r="B41" s="33"/>
      <c r="C41" s="34"/>
      <c r="D41" s="35" t="s">
        <v>27</v>
      </c>
      <c r="E41" s="36"/>
      <c r="F41" s="36"/>
      <c r="G41" s="37"/>
    </row>
    <row r="42" spans="2:10" x14ac:dyDescent="0.25">
      <c r="B42" s="38"/>
      <c r="C42" s="39"/>
      <c r="D42" s="40"/>
      <c r="E42" s="38"/>
      <c r="F42" s="38"/>
      <c r="G42" s="38"/>
      <c r="H42" s="38"/>
      <c r="I42" s="41"/>
      <c r="J42" s="38"/>
    </row>
    <row r="43" spans="2:10" ht="15.75" x14ac:dyDescent="0.25">
      <c r="B43" s="42" t="s">
        <v>28</v>
      </c>
      <c r="C43" s="43"/>
      <c r="D43" s="43"/>
      <c r="E43" s="43"/>
      <c r="F43" s="43"/>
      <c r="G43" s="43"/>
      <c r="H43" s="43"/>
      <c r="I43" s="43"/>
      <c r="J43" s="43"/>
    </row>
    <row r="44" spans="2:10" x14ac:dyDescent="0.25">
      <c r="B44" s="44" t="s">
        <v>29</v>
      </c>
      <c r="C44" s="45"/>
      <c r="D44" s="45"/>
      <c r="E44" s="45"/>
      <c r="F44" s="45"/>
      <c r="G44" s="45"/>
      <c r="H44" s="45"/>
      <c r="I44" s="45"/>
      <c r="J44" s="46"/>
    </row>
    <row r="45" spans="2:10" x14ac:dyDescent="0.25">
      <c r="B45" s="47"/>
      <c r="C45" s="48"/>
      <c r="D45" s="49" t="s">
        <v>30</v>
      </c>
      <c r="E45" s="49"/>
      <c r="F45" s="49"/>
      <c r="G45" s="49"/>
      <c r="H45" s="50" t="s">
        <v>31</v>
      </c>
      <c r="I45" s="50"/>
      <c r="J45" s="51" t="s">
        <v>32</v>
      </c>
    </row>
    <row r="46" spans="2:10" x14ac:dyDescent="0.25">
      <c r="B46" s="52" t="s">
        <v>33</v>
      </c>
      <c r="C46" s="53" t="s">
        <v>34</v>
      </c>
      <c r="D46" s="53" t="s">
        <v>35</v>
      </c>
      <c r="E46" s="53" t="s">
        <v>36</v>
      </c>
      <c r="F46" s="53" t="s">
        <v>37</v>
      </c>
      <c r="G46" s="53" t="s">
        <v>38</v>
      </c>
      <c r="H46" s="53" t="s">
        <v>39</v>
      </c>
      <c r="I46" s="53" t="s">
        <v>40</v>
      </c>
      <c r="J46" s="51"/>
    </row>
    <row r="47" spans="2:10" x14ac:dyDescent="0.25">
      <c r="B47" s="52" t="s">
        <v>41</v>
      </c>
      <c r="C47" s="52" t="s">
        <v>42</v>
      </c>
      <c r="D47" s="52" t="s">
        <v>43</v>
      </c>
      <c r="E47" s="47"/>
      <c r="F47" s="47"/>
      <c r="G47" s="47"/>
      <c r="H47" s="52" t="s">
        <v>44</v>
      </c>
      <c r="I47" s="52" t="s">
        <v>45</v>
      </c>
      <c r="J47" s="51"/>
    </row>
    <row r="48" spans="2:10" x14ac:dyDescent="0.25">
      <c r="B48" s="54">
        <v>0</v>
      </c>
      <c r="C48" s="55"/>
      <c r="D48" s="56"/>
      <c r="E48" s="57">
        <v>7000</v>
      </c>
      <c r="F48" s="58">
        <f>[1]EstructuraFinanc!F60</f>
        <v>0</v>
      </c>
      <c r="G48" s="58">
        <v>5000</v>
      </c>
      <c r="H48" s="59"/>
      <c r="I48" s="59"/>
      <c r="J48" s="60">
        <f t="shared" ref="J48:J53" si="7">C48-D48-E48-F48-G48+H48+I48</f>
        <v>-12000</v>
      </c>
    </row>
    <row r="49" spans="2:10" ht="15.75" thickBot="1" x14ac:dyDescent="0.3">
      <c r="B49" s="54">
        <v>1</v>
      </c>
      <c r="C49" s="32">
        <f>C36</f>
        <v>67200</v>
      </c>
      <c r="D49" s="32">
        <f>C21</f>
        <v>64000</v>
      </c>
      <c r="E49" s="32"/>
      <c r="F49" s="58">
        <f>[1]EstructuraFinanc!F61</f>
        <v>0</v>
      </c>
      <c r="G49" s="58">
        <f>[1]EstructuraFinanc!F66</f>
        <v>0</v>
      </c>
      <c r="H49" s="56"/>
      <c r="I49" s="56"/>
      <c r="J49" s="60">
        <f t="shared" si="7"/>
        <v>3200</v>
      </c>
    </row>
    <row r="50" spans="2:10" ht="15.75" thickBot="1" x14ac:dyDescent="0.3">
      <c r="B50" s="54">
        <v>2</v>
      </c>
      <c r="C50" s="32">
        <f>D36</f>
        <v>68544</v>
      </c>
      <c r="D50" s="32">
        <f>D21</f>
        <v>64640</v>
      </c>
      <c r="E50" s="32"/>
      <c r="F50" s="58">
        <f>[1]EstructuraFinanc!F62</f>
        <v>0</v>
      </c>
      <c r="G50" s="58">
        <f>[1]EstructuraFinanc!F67</f>
        <v>0</v>
      </c>
      <c r="H50" s="56"/>
      <c r="I50" s="56"/>
      <c r="J50" s="60">
        <f t="shared" si="7"/>
        <v>3904</v>
      </c>
    </row>
    <row r="51" spans="2:10" ht="15.75" thickBot="1" x14ac:dyDescent="0.3">
      <c r="B51" s="54">
        <v>3</v>
      </c>
      <c r="C51" s="32">
        <f>E36</f>
        <v>69914.880000000005</v>
      </c>
      <c r="D51" s="32">
        <f>E21</f>
        <v>65286.399999999994</v>
      </c>
      <c r="E51" s="32"/>
      <c r="F51" s="58">
        <f>[1]EstructuraFinanc!F63</f>
        <v>0</v>
      </c>
      <c r="G51" s="58">
        <f>[1]EstructuraFinanc!F68</f>
        <v>0</v>
      </c>
      <c r="H51" s="56"/>
      <c r="I51" s="56"/>
      <c r="J51" s="60">
        <f t="shared" si="7"/>
        <v>4628.4800000000105</v>
      </c>
    </row>
    <row r="52" spans="2:10" ht="15.75" thickBot="1" x14ac:dyDescent="0.3">
      <c r="B52" s="54">
        <v>4</v>
      </c>
      <c r="C52" s="32">
        <f>F36</f>
        <v>71313.17760000001</v>
      </c>
      <c r="D52" s="32">
        <f>F21</f>
        <v>65939.263999999996</v>
      </c>
      <c r="E52" s="32"/>
      <c r="F52" s="58">
        <f>[1]EstructuraFinanc!F64</f>
        <v>0</v>
      </c>
      <c r="G52" s="58">
        <f>[1]EstructuraFinanc!F69</f>
        <v>0</v>
      </c>
      <c r="H52" s="56"/>
      <c r="I52" s="56"/>
      <c r="J52" s="60">
        <f t="shared" si="7"/>
        <v>5373.9136000000144</v>
      </c>
    </row>
    <row r="53" spans="2:10" ht="15.75" thickBot="1" x14ac:dyDescent="0.3">
      <c r="B53" s="54">
        <v>5</v>
      </c>
      <c r="C53" s="32">
        <f>G36</f>
        <v>72739.441151999999</v>
      </c>
      <c r="D53" s="32">
        <f>G21</f>
        <v>66598.656640000001</v>
      </c>
      <c r="E53" s="32"/>
      <c r="F53" s="58">
        <f>[1]EstructuraFinanc!F65</f>
        <v>0</v>
      </c>
      <c r="G53" s="58">
        <f>[1]EstructuraFinanc!F70</f>
        <v>0</v>
      </c>
      <c r="H53" s="62">
        <f>[1]Deprec!J53</f>
        <v>0</v>
      </c>
      <c r="I53" s="56"/>
      <c r="J53" s="60">
        <f t="shared" si="7"/>
        <v>6140.7845119999984</v>
      </c>
    </row>
    <row r="54" spans="2:10" x14ac:dyDescent="0.25">
      <c r="B54" s="63"/>
      <c r="C54" s="64"/>
      <c r="D54" s="64"/>
      <c r="E54" s="65"/>
      <c r="F54" s="65"/>
      <c r="G54" s="65"/>
      <c r="H54" s="66"/>
      <c r="I54" s="67"/>
      <c r="J54" s="68"/>
    </row>
    <row r="55" spans="2:10" x14ac:dyDescent="0.25">
      <c r="B55" s="63"/>
      <c r="C55" s="64"/>
      <c r="D55" s="64"/>
      <c r="E55" s="65"/>
      <c r="F55" s="65"/>
      <c r="G55" s="65"/>
      <c r="H55" s="67"/>
      <c r="I55" s="67"/>
      <c r="J55" s="46"/>
    </row>
    <row r="56" spans="2:10" x14ac:dyDescent="0.25">
      <c r="B56" s="69" t="s">
        <v>46</v>
      </c>
      <c r="C56" s="70"/>
      <c r="D56" s="70"/>
      <c r="E56" s="70"/>
      <c r="F56" s="71"/>
      <c r="G56" s="71"/>
      <c r="H56" s="71"/>
      <c r="I56" s="71"/>
      <c r="J56" s="46"/>
    </row>
    <row r="57" spans="2:10" x14ac:dyDescent="0.25">
      <c r="B57" s="52" t="s">
        <v>47</v>
      </c>
      <c r="C57" s="53" t="s">
        <v>48</v>
      </c>
      <c r="D57" s="53" t="s">
        <v>49</v>
      </c>
      <c r="E57" s="53" t="s">
        <v>50</v>
      </c>
      <c r="F57" s="53" t="s">
        <v>48</v>
      </c>
      <c r="G57" s="53" t="s">
        <v>49</v>
      </c>
      <c r="H57" s="53" t="s">
        <v>51</v>
      </c>
      <c r="I57" s="72"/>
      <c r="J57" s="46"/>
    </row>
    <row r="58" spans="2:10" x14ac:dyDescent="0.25">
      <c r="B58" s="52" t="s">
        <v>52</v>
      </c>
      <c r="C58" s="53" t="s">
        <v>43</v>
      </c>
      <c r="D58" s="53" t="s">
        <v>43</v>
      </c>
      <c r="E58" s="53" t="s">
        <v>53</v>
      </c>
      <c r="F58" s="53" t="s">
        <v>54</v>
      </c>
      <c r="G58" s="53" t="s">
        <v>54</v>
      </c>
      <c r="H58" s="53" t="s">
        <v>55</v>
      </c>
      <c r="I58" s="73"/>
      <c r="J58" s="46"/>
    </row>
    <row r="59" spans="2:10" x14ac:dyDescent="0.25">
      <c r="B59" s="52" t="s">
        <v>41</v>
      </c>
      <c r="C59" s="52" t="s">
        <v>56</v>
      </c>
      <c r="D59" s="52" t="s">
        <v>56</v>
      </c>
      <c r="E59" s="74">
        <v>0.1</v>
      </c>
      <c r="F59" s="52" t="s">
        <v>56</v>
      </c>
      <c r="G59" s="52" t="s">
        <v>56</v>
      </c>
      <c r="H59" s="52" t="s">
        <v>56</v>
      </c>
      <c r="I59" s="72"/>
      <c r="J59" s="46"/>
    </row>
    <row r="60" spans="2:10" x14ac:dyDescent="0.25">
      <c r="B60" s="54">
        <v>0</v>
      </c>
      <c r="C60" s="56">
        <f t="shared" ref="C60:C65" si="8">SUM(D48,E48,F48,G48)</f>
        <v>12000</v>
      </c>
      <c r="D60" s="56">
        <f t="shared" ref="D60:D65" si="9">C48+H48+I48</f>
        <v>0</v>
      </c>
      <c r="E60" s="75">
        <f>1/(1+$E$20)^B60</f>
        <v>1</v>
      </c>
      <c r="F60" s="61">
        <f t="shared" ref="F60:F65" si="10">+E60*C60</f>
        <v>12000</v>
      </c>
      <c r="G60" s="61">
        <f t="shared" ref="G60:G65" si="11">+E60*D60</f>
        <v>0</v>
      </c>
      <c r="H60" s="61">
        <f t="shared" ref="H60:H65" si="12">+G60-F60</f>
        <v>-12000</v>
      </c>
      <c r="I60" s="71"/>
      <c r="J60" s="46"/>
    </row>
    <row r="61" spans="2:10" x14ac:dyDescent="0.25">
      <c r="B61" s="54">
        <v>1</v>
      </c>
      <c r="C61" s="56">
        <f t="shared" si="8"/>
        <v>64000</v>
      </c>
      <c r="D61" s="56">
        <f t="shared" si="9"/>
        <v>67200</v>
      </c>
      <c r="E61" s="75">
        <f>1/(1+$E$20)^B61</f>
        <v>1</v>
      </c>
      <c r="F61" s="61">
        <f t="shared" si="10"/>
        <v>64000</v>
      </c>
      <c r="G61" s="61">
        <f t="shared" si="11"/>
        <v>67200</v>
      </c>
      <c r="H61" s="61">
        <f t="shared" si="12"/>
        <v>3200</v>
      </c>
      <c r="I61" s="71"/>
      <c r="J61" s="46"/>
    </row>
    <row r="62" spans="2:10" x14ac:dyDescent="0.25">
      <c r="B62" s="54">
        <v>2</v>
      </c>
      <c r="C62" s="56">
        <f t="shared" si="8"/>
        <v>64640</v>
      </c>
      <c r="D62" s="56">
        <f t="shared" si="9"/>
        <v>68544</v>
      </c>
      <c r="E62" s="75">
        <f t="shared" ref="E62:E65" si="13">1/(1+$E$20)^B62</f>
        <v>1</v>
      </c>
      <c r="F62" s="61">
        <f t="shared" si="10"/>
        <v>64640</v>
      </c>
      <c r="G62" s="61">
        <f t="shared" si="11"/>
        <v>68544</v>
      </c>
      <c r="H62" s="61">
        <f t="shared" si="12"/>
        <v>3904</v>
      </c>
      <c r="I62" s="71"/>
      <c r="J62" s="46"/>
    </row>
    <row r="63" spans="2:10" x14ac:dyDescent="0.25">
      <c r="B63" s="54">
        <v>3</v>
      </c>
      <c r="C63" s="56">
        <f t="shared" si="8"/>
        <v>65286.399999999994</v>
      </c>
      <c r="D63" s="56">
        <f t="shared" si="9"/>
        <v>69914.880000000005</v>
      </c>
      <c r="E63" s="75">
        <f t="shared" si="13"/>
        <v>1</v>
      </c>
      <c r="F63" s="61">
        <f t="shared" si="10"/>
        <v>65286.399999999994</v>
      </c>
      <c r="G63" s="61">
        <f t="shared" si="11"/>
        <v>69914.880000000005</v>
      </c>
      <c r="H63" s="61">
        <f t="shared" si="12"/>
        <v>4628.4800000000105</v>
      </c>
      <c r="I63" s="71"/>
      <c r="J63" s="46"/>
    </row>
    <row r="64" spans="2:10" x14ac:dyDescent="0.25">
      <c r="B64" s="54">
        <v>4</v>
      </c>
      <c r="C64" s="56">
        <f t="shared" si="8"/>
        <v>65939.263999999996</v>
      </c>
      <c r="D64" s="56">
        <f t="shared" si="9"/>
        <v>71313.17760000001</v>
      </c>
      <c r="E64" s="75">
        <f t="shared" si="13"/>
        <v>1</v>
      </c>
      <c r="F64" s="61">
        <f t="shared" si="10"/>
        <v>65939.263999999996</v>
      </c>
      <c r="G64" s="61">
        <f t="shared" si="11"/>
        <v>71313.17760000001</v>
      </c>
      <c r="H64" s="61">
        <f t="shared" si="12"/>
        <v>5373.9136000000144</v>
      </c>
      <c r="I64" s="71"/>
      <c r="J64" s="46"/>
    </row>
    <row r="65" spans="2:10" x14ac:dyDescent="0.25">
      <c r="B65" s="54">
        <v>5</v>
      </c>
      <c r="C65" s="56">
        <f t="shared" si="8"/>
        <v>66598.656640000001</v>
      </c>
      <c r="D65" s="56">
        <f t="shared" si="9"/>
        <v>72739.441151999999</v>
      </c>
      <c r="E65" s="75">
        <f t="shared" si="13"/>
        <v>1</v>
      </c>
      <c r="F65" s="61">
        <f t="shared" si="10"/>
        <v>66598.656640000001</v>
      </c>
      <c r="G65" s="61">
        <f t="shared" si="11"/>
        <v>72739.441151999999</v>
      </c>
      <c r="H65" s="61">
        <f t="shared" si="12"/>
        <v>6140.7845119999984</v>
      </c>
      <c r="I65" s="71"/>
      <c r="J65" s="46"/>
    </row>
    <row r="66" spans="2:10" x14ac:dyDescent="0.25">
      <c r="B66" s="76" t="s">
        <v>57</v>
      </c>
      <c r="C66" s="77">
        <f>SUM(C60:C64)</f>
        <v>271865.66399999999</v>
      </c>
      <c r="D66" s="77">
        <f>SUM(D60:D65)</f>
        <v>349711.49875199998</v>
      </c>
      <c r="E66" s="77"/>
      <c r="F66" s="78">
        <f>SUM(F60:F65)</f>
        <v>338464.32063999999</v>
      </c>
      <c r="G66" s="78">
        <f>SUM(G60:G65)</f>
        <v>349711.49875199998</v>
      </c>
      <c r="H66" s="78">
        <f>SUM(H60:H65)</f>
        <v>11247.178112000023</v>
      </c>
      <c r="I66" s="79"/>
      <c r="J66" s="80"/>
    </row>
    <row r="67" spans="2:10" x14ac:dyDescent="0.25">
      <c r="B67" s="81"/>
      <c r="C67" s="82"/>
      <c r="D67" s="82"/>
      <c r="E67" s="82"/>
      <c r="F67" s="82"/>
      <c r="G67" s="82"/>
      <c r="H67" s="82"/>
      <c r="I67" s="83"/>
      <c r="J67" s="84"/>
    </row>
    <row r="68" spans="2:10" x14ac:dyDescent="0.25">
      <c r="B68" s="71"/>
      <c r="C68" s="85" t="s">
        <v>58</v>
      </c>
      <c r="D68" s="85"/>
      <c r="E68" s="85"/>
      <c r="F68" s="85"/>
      <c r="G68" s="85"/>
      <c r="H68" s="85"/>
      <c r="I68" s="71"/>
      <c r="J68" s="46"/>
    </row>
    <row r="69" spans="2:10" x14ac:dyDescent="0.25">
      <c r="B69" s="71"/>
      <c r="C69" s="71"/>
      <c r="D69" s="86" t="s">
        <v>59</v>
      </c>
      <c r="E69" s="87">
        <f>H66</f>
        <v>11247.178112000023</v>
      </c>
      <c r="F69" s="88" t="str">
        <f>IF(E69&gt;0,"Se acepta","Se rechaza")</f>
        <v>Se acepta</v>
      </c>
      <c r="G69" s="89"/>
      <c r="H69" s="89"/>
      <c r="I69" s="71"/>
      <c r="J69" s="46"/>
    </row>
    <row r="70" spans="2:10" x14ac:dyDescent="0.25">
      <c r="B70" s="71"/>
      <c r="C70" s="71"/>
      <c r="D70" s="86" t="s">
        <v>60</v>
      </c>
      <c r="E70" s="90">
        <f>IRR((D60:D65)-(C60:C65))</f>
        <v>0.23696044747916956</v>
      </c>
      <c r="F70" s="88" t="str">
        <f>IF(E70&gt;E59,"Se acepta","Se rechaza")</f>
        <v>Se acepta</v>
      </c>
      <c r="G70" s="89"/>
      <c r="H70" s="89"/>
      <c r="I70" s="71"/>
      <c r="J70" s="46"/>
    </row>
    <row r="71" spans="2:10" x14ac:dyDescent="0.25">
      <c r="B71" s="71"/>
      <c r="C71" s="71"/>
      <c r="D71" s="86" t="s">
        <v>61</v>
      </c>
      <c r="E71" s="91">
        <f>G66/F66</f>
        <v>1.0332300258140439</v>
      </c>
      <c r="F71" s="88" t="str">
        <f>IF(E71&gt;=1,"Se acepta","Se rechaza")</f>
        <v>Se acepta</v>
      </c>
      <c r="G71" s="89"/>
      <c r="H71" s="89"/>
      <c r="I71" s="45"/>
      <c r="J71" s="46"/>
    </row>
  </sheetData>
  <mergeCells count="4">
    <mergeCell ref="D41:G41"/>
    <mergeCell ref="B43:J43"/>
    <mergeCell ref="D45:G45"/>
    <mergeCell ref="J45:J47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Full name</dc:creator>
  <cp:lastModifiedBy>Full name</cp:lastModifiedBy>
  <dcterms:created xsi:type="dcterms:W3CDTF">2017-10-14T11:09:59Z</dcterms:created>
  <dcterms:modified xsi:type="dcterms:W3CDTF">2017-10-14T12:19:29Z</dcterms:modified>
</cp:coreProperties>
</file>