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CURSO DE COSTO\TEMA 2\SESIÓN 2\"/>
    </mc:Choice>
  </mc:AlternateContent>
  <bookViews>
    <workbookView xWindow="0" yWindow="0" windowWidth="19200" windowHeight="7050" tabRatio="889"/>
  </bookViews>
  <sheets>
    <sheet name="Costos Cult Temporales" sheetId="43" r:id="rId1"/>
    <sheet name="5. Flujo de caja" sheetId="36" r:id="rId2"/>
  </sheets>
  <externalReferences>
    <externalReference r:id="rId3"/>
    <externalReference r:id="rId4"/>
  </externalReferences>
  <definedNames>
    <definedName name="_xlnm.Print_Area" localSheetId="1">'5. Flujo de caja'!$A$1:$P$33</definedName>
    <definedName name="capag">'[1]Hoja auxiliar'!$F$107</definedName>
    <definedName name="CLIENTE">[1]EE.FF!$B$1</definedName>
    <definedName name="COSTOSMIEL">[2]Apicultura!$F$79</definedName>
    <definedName name="endeuda">'[1]Hoja auxiliar'!$F$108</definedName>
    <definedName name="INGRESOMIEL">[2]Apicultura!$D$79</definedName>
    <definedName name="mbruto">'[1]Hoja auxiliar'!$I$78</definedName>
    <definedName name="rentabilidad">'[1]Hoja auxiliar'!$K$78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1" i="43" l="1"/>
  <c r="I203" i="43"/>
  <c r="G203" i="43"/>
  <c r="G202" i="43"/>
  <c r="I202" i="43" s="1"/>
  <c r="G201" i="43"/>
  <c r="G200" i="43"/>
  <c r="I200" i="43" s="1"/>
  <c r="O32" i="36"/>
  <c r="D6" i="36"/>
  <c r="E6" i="36"/>
  <c r="F6" i="36"/>
  <c r="G6" i="36"/>
  <c r="H6" i="36"/>
  <c r="I6" i="36"/>
  <c r="J6" i="36"/>
  <c r="K6" i="36"/>
  <c r="L6" i="36"/>
  <c r="M6" i="36"/>
  <c r="N6" i="36"/>
  <c r="C6" i="36"/>
  <c r="I204" i="43" l="1"/>
  <c r="G204" i="43"/>
  <c r="R5" i="43"/>
  <c r="C35" i="36" s="1" a="1"/>
  <c r="C35" i="36" s="1"/>
  <c r="C36" i="36" s="1"/>
  <c r="G173" i="43" l="1"/>
  <c r="G174" i="43"/>
  <c r="G175" i="43"/>
  <c r="G170" i="43"/>
  <c r="G166" i="43"/>
  <c r="G167" i="43"/>
  <c r="G159" i="43"/>
  <c r="G160" i="43"/>
  <c r="G161" i="43"/>
  <c r="G162" i="43"/>
  <c r="G163" i="43"/>
  <c r="G152" i="43"/>
  <c r="G153" i="43"/>
  <c r="G154" i="43"/>
  <c r="G155" i="43"/>
  <c r="G156" i="43"/>
  <c r="G172" i="43"/>
  <c r="G169" i="43"/>
  <c r="G165" i="43"/>
  <c r="G158" i="43"/>
  <c r="G151" i="43"/>
  <c r="G147" i="43"/>
  <c r="G148" i="43"/>
  <c r="G149" i="43"/>
  <c r="G146" i="43"/>
  <c r="G130" i="43"/>
  <c r="G131" i="43"/>
  <c r="G132" i="43"/>
  <c r="G127" i="43"/>
  <c r="G123" i="43"/>
  <c r="G124" i="43"/>
  <c r="G116" i="43"/>
  <c r="G117" i="43"/>
  <c r="G118" i="43"/>
  <c r="G119" i="43"/>
  <c r="G120" i="43"/>
  <c r="G109" i="43"/>
  <c r="G110" i="43"/>
  <c r="G111" i="43"/>
  <c r="G112" i="43"/>
  <c r="G113" i="43"/>
  <c r="G129" i="43"/>
  <c r="G126" i="43"/>
  <c r="G122" i="43"/>
  <c r="G115" i="43"/>
  <c r="G108" i="43"/>
  <c r="G104" i="43"/>
  <c r="G105" i="43"/>
  <c r="G106" i="43"/>
  <c r="G103" i="43"/>
  <c r="G44" i="43"/>
  <c r="G45" i="43"/>
  <c r="G46" i="43"/>
  <c r="G41" i="43"/>
  <c r="G37" i="43"/>
  <c r="G38" i="43"/>
  <c r="G30" i="43"/>
  <c r="G31" i="43"/>
  <c r="G32" i="43"/>
  <c r="G33" i="43"/>
  <c r="G34" i="43"/>
  <c r="G23" i="43"/>
  <c r="G24" i="43"/>
  <c r="G25" i="43"/>
  <c r="G26" i="43"/>
  <c r="G27" i="43"/>
  <c r="G43" i="43"/>
  <c r="G40" i="43"/>
  <c r="G36" i="43"/>
  <c r="G29" i="43"/>
  <c r="G22" i="43"/>
  <c r="G18" i="43"/>
  <c r="G19" i="43"/>
  <c r="G20" i="43"/>
  <c r="G17" i="43"/>
  <c r="M141" i="43" l="1"/>
  <c r="M98" i="43"/>
  <c r="M55" i="43"/>
  <c r="M12" i="43" l="1"/>
  <c r="G87" i="43" l="1"/>
  <c r="G88" i="43"/>
  <c r="G89" i="43"/>
  <c r="G84" i="43"/>
  <c r="G80" i="43"/>
  <c r="G81" i="43"/>
  <c r="G73" i="43"/>
  <c r="G74" i="43"/>
  <c r="G75" i="43"/>
  <c r="G76" i="43"/>
  <c r="G77" i="43"/>
  <c r="G66" i="43"/>
  <c r="G67" i="43"/>
  <c r="G68" i="43"/>
  <c r="G69" i="43"/>
  <c r="G70" i="43"/>
  <c r="G86" i="43"/>
  <c r="G83" i="43"/>
  <c r="G79" i="43"/>
  <c r="G72" i="43"/>
  <c r="G65" i="43"/>
  <c r="G61" i="43"/>
  <c r="G62" i="43"/>
  <c r="G63" i="43"/>
  <c r="F63" i="43" s="1"/>
  <c r="G60" i="43"/>
  <c r="F61" i="43"/>
  <c r="F62" i="43"/>
  <c r="H176" i="43" l="1"/>
  <c r="F173" i="43"/>
  <c r="F174" i="43"/>
  <c r="F175" i="43"/>
  <c r="F170" i="43"/>
  <c r="F166" i="43"/>
  <c r="F167" i="43"/>
  <c r="F159" i="43"/>
  <c r="F160" i="43"/>
  <c r="F161" i="43"/>
  <c r="F162" i="43"/>
  <c r="F163" i="43"/>
  <c r="F152" i="43"/>
  <c r="F153" i="43"/>
  <c r="F154" i="43"/>
  <c r="F155" i="43"/>
  <c r="F156" i="43"/>
  <c r="F172" i="43"/>
  <c r="F169" i="43"/>
  <c r="F165" i="43"/>
  <c r="F158" i="43"/>
  <c r="F151" i="43"/>
  <c r="F147" i="43"/>
  <c r="F148" i="43"/>
  <c r="F149" i="43"/>
  <c r="F146" i="43"/>
  <c r="F130" i="43"/>
  <c r="F131" i="43"/>
  <c r="F132" i="43"/>
  <c r="F127" i="43"/>
  <c r="F123" i="43"/>
  <c r="F124" i="43"/>
  <c r="F116" i="43"/>
  <c r="F117" i="43"/>
  <c r="F118" i="43"/>
  <c r="F119" i="43"/>
  <c r="F120" i="43"/>
  <c r="F109" i="43"/>
  <c r="F110" i="43"/>
  <c r="F111" i="43"/>
  <c r="F112" i="43"/>
  <c r="F113" i="43"/>
  <c r="F129" i="43"/>
  <c r="F126" i="43"/>
  <c r="F122" i="43"/>
  <c r="F115" i="43"/>
  <c r="F108" i="43"/>
  <c r="F104" i="43"/>
  <c r="F105" i="43"/>
  <c r="F106" i="43"/>
  <c r="F103" i="43"/>
  <c r="F87" i="43"/>
  <c r="F88" i="43"/>
  <c r="F89" i="43"/>
  <c r="F84" i="43"/>
  <c r="F80" i="43"/>
  <c r="F81" i="43"/>
  <c r="F73" i="43"/>
  <c r="F74" i="43"/>
  <c r="F75" i="43"/>
  <c r="F76" i="43"/>
  <c r="F77" i="43"/>
  <c r="F86" i="43"/>
  <c r="F83" i="43"/>
  <c r="F79" i="43"/>
  <c r="F72" i="43"/>
  <c r="F66" i="43"/>
  <c r="F67" i="43"/>
  <c r="F68" i="43"/>
  <c r="F69" i="43"/>
  <c r="F70" i="43"/>
  <c r="F65" i="43"/>
  <c r="F60" i="43"/>
  <c r="F44" i="43"/>
  <c r="F45" i="43"/>
  <c r="F46" i="43"/>
  <c r="F41" i="43"/>
  <c r="F37" i="43"/>
  <c r="F38" i="43"/>
  <c r="F30" i="43"/>
  <c r="F31" i="43"/>
  <c r="F32" i="43"/>
  <c r="F33" i="43"/>
  <c r="F34" i="43"/>
  <c r="F43" i="43"/>
  <c r="F40" i="43"/>
  <c r="F36" i="43"/>
  <c r="F29" i="43"/>
  <c r="F23" i="43"/>
  <c r="F24" i="43"/>
  <c r="F25" i="43"/>
  <c r="F26" i="43"/>
  <c r="F27" i="43"/>
  <c r="F22" i="43"/>
  <c r="F20" i="43"/>
  <c r="F19" i="43"/>
  <c r="F18" i="43"/>
  <c r="F17" i="43"/>
  <c r="G16" i="43"/>
  <c r="G21" i="43"/>
  <c r="G28" i="43"/>
  <c r="G35" i="43"/>
  <c r="G39" i="43"/>
  <c r="G42" i="43"/>
  <c r="F16" i="43" l="1"/>
  <c r="F42" i="43"/>
  <c r="F39" i="43"/>
  <c r="F35" i="43"/>
  <c r="F28" i="43"/>
  <c r="F21" i="43"/>
  <c r="G47" i="43"/>
  <c r="F47" i="43" l="1"/>
  <c r="H8" i="43" l="1"/>
  <c r="D9" i="43"/>
  <c r="T18" i="43"/>
  <c r="T19" i="43"/>
  <c r="T20" i="43"/>
  <c r="T23" i="43"/>
  <c r="T24" i="43"/>
  <c r="T25" i="43"/>
  <c r="T27" i="43"/>
  <c r="T29" i="43"/>
  <c r="T30" i="43"/>
  <c r="T32" i="43"/>
  <c r="T33" i="43"/>
  <c r="T34" i="43"/>
  <c r="T37" i="43"/>
  <c r="T38" i="43"/>
  <c r="T40" i="43"/>
  <c r="T43" i="43"/>
  <c r="T44" i="43"/>
  <c r="T45" i="43"/>
  <c r="H51" i="43"/>
  <c r="I51" i="43" s="1"/>
  <c r="D52" i="43"/>
  <c r="T72" i="43"/>
  <c r="T86" i="43"/>
  <c r="H94" i="43"/>
  <c r="I94" i="43" s="1"/>
  <c r="D95" i="43"/>
  <c r="T112" i="43"/>
  <c r="T115" i="43"/>
  <c r="T126" i="43"/>
  <c r="H137" i="43"/>
  <c r="I137" i="43" s="1"/>
  <c r="J137" i="43" s="1"/>
  <c r="D138" i="43"/>
  <c r="T158" i="43"/>
  <c r="T163" i="43"/>
  <c r="T172" i="43"/>
  <c r="F182" i="43"/>
  <c r="D183" i="43"/>
  <c r="D184" i="43"/>
  <c r="D185" i="43"/>
  <c r="D186" i="43"/>
  <c r="D188" i="43"/>
  <c r="D189" i="43"/>
  <c r="D190" i="43"/>
  <c r="D191" i="43"/>
  <c r="H58" i="43" l="1"/>
  <c r="H101" i="43"/>
  <c r="E52" i="43"/>
  <c r="F55" i="43" s="1"/>
  <c r="G52" i="43" s="1"/>
  <c r="N53" i="43" s="1"/>
  <c r="L184" i="43" s="1"/>
  <c r="K55" i="43"/>
  <c r="E9" i="43"/>
  <c r="F12" i="43" s="1"/>
  <c r="G9" i="43" s="1"/>
  <c r="K12" i="43"/>
  <c r="E95" i="43"/>
  <c r="F98" i="43" s="1"/>
  <c r="G95" i="43" s="1"/>
  <c r="K98" i="43"/>
  <c r="E138" i="43"/>
  <c r="F141" i="43" s="1"/>
  <c r="K141" i="43"/>
  <c r="T73" i="43"/>
  <c r="T132" i="43"/>
  <c r="T83" i="43"/>
  <c r="T63" i="43"/>
  <c r="H15" i="43"/>
  <c r="T174" i="43"/>
  <c r="T154" i="43"/>
  <c r="T122" i="43"/>
  <c r="T103" i="43"/>
  <c r="T88" i="43"/>
  <c r="T77" i="43"/>
  <c r="T68" i="43"/>
  <c r="T169" i="43"/>
  <c r="T159" i="43"/>
  <c r="T149" i="43"/>
  <c r="T127" i="43"/>
  <c r="T117" i="43"/>
  <c r="T108" i="43"/>
  <c r="T87" i="43"/>
  <c r="T81" i="43"/>
  <c r="T80" i="43"/>
  <c r="T76" i="43"/>
  <c r="T75" i="43"/>
  <c r="T70" i="43"/>
  <c r="T67" i="43"/>
  <c r="T66" i="43"/>
  <c r="T62" i="43"/>
  <c r="T61" i="43"/>
  <c r="T60" i="43"/>
  <c r="T173" i="43"/>
  <c r="T167" i="43"/>
  <c r="T166" i="43"/>
  <c r="T162" i="43"/>
  <c r="T161" i="43"/>
  <c r="T156" i="43"/>
  <c r="T153" i="43"/>
  <c r="T152" i="43"/>
  <c r="T148" i="43"/>
  <c r="T147" i="43"/>
  <c r="T131" i="43"/>
  <c r="T130" i="43"/>
  <c r="T124" i="43"/>
  <c r="T120" i="43"/>
  <c r="T119" i="43"/>
  <c r="T116" i="43"/>
  <c r="T111" i="43"/>
  <c r="T110" i="43"/>
  <c r="T106" i="43"/>
  <c r="T105" i="43"/>
  <c r="F171" i="43"/>
  <c r="F164" i="43"/>
  <c r="F150" i="43"/>
  <c r="F145" i="43"/>
  <c r="F128" i="43"/>
  <c r="F114" i="43"/>
  <c r="F85" i="43"/>
  <c r="F78" i="43"/>
  <c r="F64" i="43"/>
  <c r="G59" i="43"/>
  <c r="T175" i="43"/>
  <c r="T170" i="43"/>
  <c r="F168" i="43"/>
  <c r="T165" i="43"/>
  <c r="T160" i="43"/>
  <c r="F157" i="43"/>
  <c r="T155" i="43"/>
  <c r="T151" i="43"/>
  <c r="T146" i="43"/>
  <c r="H144" i="43"/>
  <c r="T129" i="43"/>
  <c r="F125" i="43"/>
  <c r="T123" i="43"/>
  <c r="F121" i="43"/>
  <c r="T118" i="43"/>
  <c r="T113" i="43"/>
  <c r="T109" i="43"/>
  <c r="F107" i="43"/>
  <c r="T104" i="43"/>
  <c r="F102" i="43"/>
  <c r="T89" i="43"/>
  <c r="T84" i="43"/>
  <c r="F82" i="43"/>
  <c r="T79" i="43"/>
  <c r="T74" i="43"/>
  <c r="F71" i="43"/>
  <c r="T69" i="43"/>
  <c r="T65" i="43"/>
  <c r="F59" i="43"/>
  <c r="T46" i="43"/>
  <c r="T41" i="43"/>
  <c r="T36" i="43"/>
  <c r="T31" i="43"/>
  <c r="T26" i="43"/>
  <c r="T22" i="43"/>
  <c r="T17" i="43"/>
  <c r="J94" i="43"/>
  <c r="I101" i="43"/>
  <c r="J51" i="43"/>
  <c r="I58" i="43"/>
  <c r="H47" i="43"/>
  <c r="F188" i="43" s="1"/>
  <c r="J47" i="43"/>
  <c r="H188" i="43" s="1"/>
  <c r="L47" i="43"/>
  <c r="J188" i="43" s="1"/>
  <c r="N47" i="43"/>
  <c r="L188" i="43" s="1"/>
  <c r="P47" i="43"/>
  <c r="N188" i="43" s="1"/>
  <c r="R47" i="43"/>
  <c r="P188" i="43" s="1"/>
  <c r="I47" i="43"/>
  <c r="G188" i="43" s="1"/>
  <c r="K47" i="43"/>
  <c r="I188" i="43" s="1"/>
  <c r="M47" i="43"/>
  <c r="K188" i="43" s="1"/>
  <c r="O47" i="43"/>
  <c r="M188" i="43" s="1"/>
  <c r="Q47" i="43"/>
  <c r="O188" i="43" s="1"/>
  <c r="S47" i="43"/>
  <c r="Q188" i="43" s="1"/>
  <c r="I15" i="43"/>
  <c r="G182" i="43"/>
  <c r="G168" i="43"/>
  <c r="G121" i="43"/>
  <c r="G107" i="43"/>
  <c r="G102" i="43"/>
  <c r="G82" i="43"/>
  <c r="K137" i="43"/>
  <c r="J144" i="43"/>
  <c r="G171" i="43"/>
  <c r="G114" i="43"/>
  <c r="G85" i="43"/>
  <c r="G164" i="43"/>
  <c r="G157" i="43"/>
  <c r="G150" i="43"/>
  <c r="I144" i="43"/>
  <c r="G128" i="43"/>
  <c r="G125" i="43"/>
  <c r="G78" i="43"/>
  <c r="G71" i="43"/>
  <c r="G64" i="43"/>
  <c r="F133" i="43" l="1"/>
  <c r="I96" i="43"/>
  <c r="G185" i="43" s="1"/>
  <c r="O96" i="43"/>
  <c r="M185" i="43" s="1"/>
  <c r="R96" i="43"/>
  <c r="P185" i="43" s="1"/>
  <c r="S96" i="43"/>
  <c r="Q185" i="43" s="1"/>
  <c r="N96" i="43"/>
  <c r="L185" i="43" s="1"/>
  <c r="J96" i="43"/>
  <c r="H185" i="43" s="1"/>
  <c r="K96" i="43"/>
  <c r="I185" i="43" s="1"/>
  <c r="F90" i="43"/>
  <c r="Q53" i="43"/>
  <c r="O184" i="43" s="1"/>
  <c r="O53" i="43"/>
  <c r="M184" i="43" s="1"/>
  <c r="R53" i="43"/>
  <c r="P184" i="43" s="1"/>
  <c r="J53" i="43"/>
  <c r="H184" i="43" s="1"/>
  <c r="I53" i="43"/>
  <c r="G184" i="43" s="1"/>
  <c r="L53" i="43"/>
  <c r="J184" i="43" s="1"/>
  <c r="M53" i="43"/>
  <c r="K184" i="43" s="1"/>
  <c r="P53" i="43"/>
  <c r="N184" i="43" s="1"/>
  <c r="H53" i="43"/>
  <c r="F184" i="43" s="1"/>
  <c r="S53" i="43"/>
  <c r="Q184" i="43" s="1"/>
  <c r="K53" i="43"/>
  <c r="I184" i="43" s="1"/>
  <c r="R184" i="43" s="1"/>
  <c r="H10" i="43"/>
  <c r="F183" i="43" s="1"/>
  <c r="P10" i="43"/>
  <c r="N183" i="43" s="1"/>
  <c r="M10" i="43"/>
  <c r="K183" i="43" s="1"/>
  <c r="J10" i="43"/>
  <c r="H183" i="43" s="1"/>
  <c r="R10" i="43"/>
  <c r="P183" i="43" s="1"/>
  <c r="O10" i="43"/>
  <c r="M183" i="43" s="1"/>
  <c r="K10" i="43"/>
  <c r="I183" i="43" s="1"/>
  <c r="S10" i="43"/>
  <c r="Q183" i="43" s="1"/>
  <c r="N10" i="43"/>
  <c r="L183" i="43" s="1"/>
  <c r="L10" i="43"/>
  <c r="J183" i="43" s="1"/>
  <c r="I10" i="43"/>
  <c r="G183" i="43" s="1"/>
  <c r="Q10" i="43"/>
  <c r="O183" i="43" s="1"/>
  <c r="G138" i="43"/>
  <c r="F176" i="43"/>
  <c r="G90" i="43"/>
  <c r="K54" i="43" s="1"/>
  <c r="P96" i="43"/>
  <c r="N185" i="43" s="1"/>
  <c r="L96" i="43"/>
  <c r="J185" i="43" s="1"/>
  <c r="H96" i="43"/>
  <c r="F185" i="43" s="1"/>
  <c r="Q96" i="43"/>
  <c r="O185" i="43" s="1"/>
  <c r="M96" i="43"/>
  <c r="K185" i="43" s="1"/>
  <c r="H182" i="43"/>
  <c r="J15" i="43"/>
  <c r="K51" i="43"/>
  <c r="J58" i="43"/>
  <c r="K94" i="43"/>
  <c r="J101" i="43"/>
  <c r="P90" i="43"/>
  <c r="N189" i="43" s="1"/>
  <c r="L90" i="43"/>
  <c r="J189" i="43" s="1"/>
  <c r="H90" i="43"/>
  <c r="F189" i="43" s="1"/>
  <c r="Q90" i="43"/>
  <c r="O189" i="43" s="1"/>
  <c r="M90" i="43"/>
  <c r="K189" i="43" s="1"/>
  <c r="I90" i="43"/>
  <c r="G189" i="43" s="1"/>
  <c r="Q133" i="43"/>
  <c r="O190" i="43" s="1"/>
  <c r="M133" i="43"/>
  <c r="K190" i="43" s="1"/>
  <c r="I133" i="43"/>
  <c r="G190" i="43" s="1"/>
  <c r="P133" i="43"/>
  <c r="N190" i="43" s="1"/>
  <c r="L133" i="43"/>
  <c r="J190" i="43" s="1"/>
  <c r="H133" i="43"/>
  <c r="F190" i="43" s="1"/>
  <c r="I176" i="43"/>
  <c r="G191" i="43" s="1"/>
  <c r="K176" i="43"/>
  <c r="I191" i="43" s="1"/>
  <c r="M176" i="43"/>
  <c r="K191" i="43" s="1"/>
  <c r="O176" i="43"/>
  <c r="M191" i="43" s="1"/>
  <c r="Q176" i="43"/>
  <c r="O191" i="43" s="1"/>
  <c r="S176" i="43"/>
  <c r="Q191" i="43" s="1"/>
  <c r="G145" i="43"/>
  <c r="G176" i="43" s="1"/>
  <c r="F191" i="43"/>
  <c r="J176" i="43"/>
  <c r="H191" i="43" s="1"/>
  <c r="L176" i="43"/>
  <c r="J191" i="43" s="1"/>
  <c r="N176" i="43"/>
  <c r="L191" i="43" s="1"/>
  <c r="P176" i="43"/>
  <c r="N191" i="43" s="1"/>
  <c r="R176" i="43"/>
  <c r="P191" i="43" s="1"/>
  <c r="L137" i="43"/>
  <c r="K144" i="43"/>
  <c r="R188" i="43"/>
  <c r="R90" i="43"/>
  <c r="P189" i="43" s="1"/>
  <c r="N90" i="43"/>
  <c r="L189" i="43" s="1"/>
  <c r="J90" i="43"/>
  <c r="H189" i="43" s="1"/>
  <c r="S90" i="43"/>
  <c r="Q189" i="43" s="1"/>
  <c r="O90" i="43"/>
  <c r="M189" i="43" s="1"/>
  <c r="K90" i="43"/>
  <c r="I189" i="43" s="1"/>
  <c r="G133" i="43"/>
  <c r="K97" i="43" s="1"/>
  <c r="S133" i="43"/>
  <c r="Q190" i="43" s="1"/>
  <c r="O133" i="43"/>
  <c r="M190" i="43" s="1"/>
  <c r="K133" i="43"/>
  <c r="I190" i="43" s="1"/>
  <c r="R133" i="43"/>
  <c r="P190" i="43" s="1"/>
  <c r="N133" i="43"/>
  <c r="L190" i="43" s="1"/>
  <c r="J133" i="43"/>
  <c r="H190" i="43" s="1"/>
  <c r="G192" i="43" l="1"/>
  <c r="D14" i="36" s="1"/>
  <c r="K192" i="43"/>
  <c r="H14" i="36" s="1"/>
  <c r="N192" i="43"/>
  <c r="K14" i="36" s="1"/>
  <c r="J192" i="43"/>
  <c r="G14" i="36" s="1"/>
  <c r="T185" i="43"/>
  <c r="R185" i="43"/>
  <c r="T96" i="43"/>
  <c r="O192" i="43"/>
  <c r="L14" i="36" s="1"/>
  <c r="T184" i="43"/>
  <c r="T53" i="43"/>
  <c r="R183" i="43"/>
  <c r="S183" i="43" s="1"/>
  <c r="T10" i="43"/>
  <c r="T183" i="43"/>
  <c r="I139" i="43"/>
  <c r="G186" i="43" s="1"/>
  <c r="G187" i="43" s="1"/>
  <c r="D8" i="36" s="1"/>
  <c r="Q139" i="43"/>
  <c r="O186" i="43" s="1"/>
  <c r="O187" i="43" s="1"/>
  <c r="L139" i="43"/>
  <c r="J186" i="43" s="1"/>
  <c r="J187" i="43" s="1"/>
  <c r="K139" i="43"/>
  <c r="I186" i="43" s="1"/>
  <c r="I187" i="43" s="1"/>
  <c r="F8" i="36" s="1"/>
  <c r="S139" i="43"/>
  <c r="Q186" i="43" s="1"/>
  <c r="Q187" i="43" s="1"/>
  <c r="N8" i="36" s="1"/>
  <c r="N139" i="43"/>
  <c r="L186" i="43" s="1"/>
  <c r="L187" i="43" s="1"/>
  <c r="I8" i="36" s="1"/>
  <c r="O139" i="43"/>
  <c r="M186" i="43" s="1"/>
  <c r="M187" i="43" s="1"/>
  <c r="J8" i="36" s="1"/>
  <c r="J139" i="43"/>
  <c r="H186" i="43" s="1"/>
  <c r="H187" i="43" s="1"/>
  <c r="E8" i="36" s="1"/>
  <c r="R139" i="43"/>
  <c r="P186" i="43" s="1"/>
  <c r="P187" i="43" s="1"/>
  <c r="M8" i="36" s="1"/>
  <c r="M139" i="43"/>
  <c r="K186" i="43" s="1"/>
  <c r="K187" i="43" s="1"/>
  <c r="H8" i="36" s="1"/>
  <c r="H139" i="43"/>
  <c r="P139" i="43"/>
  <c r="N186" i="43" s="1"/>
  <c r="N187" i="43" s="1"/>
  <c r="K8" i="36" s="1"/>
  <c r="F192" i="43"/>
  <c r="C14" i="36" s="1"/>
  <c r="M192" i="43"/>
  <c r="J14" i="36" s="1"/>
  <c r="H192" i="43"/>
  <c r="E14" i="36" s="1"/>
  <c r="P192" i="43"/>
  <c r="M14" i="36" s="1"/>
  <c r="T189" i="43"/>
  <c r="I192" i="43"/>
  <c r="F14" i="36" s="1"/>
  <c r="Q192" i="43"/>
  <c r="L192" i="43"/>
  <c r="I14" i="36" s="1"/>
  <c r="M137" i="43"/>
  <c r="L144" i="43"/>
  <c r="K140" i="43"/>
  <c r="T176" i="43"/>
  <c r="T191" i="43"/>
  <c r="L94" i="43"/>
  <c r="K101" i="43"/>
  <c r="L51" i="43"/>
  <c r="K58" i="43"/>
  <c r="S54" i="43"/>
  <c r="T133" i="43"/>
  <c r="T190" i="43"/>
  <c r="T47" i="43"/>
  <c r="K11" i="43"/>
  <c r="T188" i="43"/>
  <c r="K15" i="43"/>
  <c r="I182" i="43"/>
  <c r="R191" i="43"/>
  <c r="R190" i="43"/>
  <c r="S185" i="43" s="1"/>
  <c r="R189" i="43"/>
  <c r="S184" i="43" s="1"/>
  <c r="T90" i="43"/>
  <c r="G193" i="43" l="1"/>
  <c r="K193" i="43"/>
  <c r="N193" i="43"/>
  <c r="L8" i="36"/>
  <c r="O193" i="43"/>
  <c r="G8" i="36"/>
  <c r="J193" i="43"/>
  <c r="F186" i="43"/>
  <c r="T139" i="43"/>
  <c r="R192" i="43"/>
  <c r="I193" i="43"/>
  <c r="H193" i="43"/>
  <c r="P193" i="43"/>
  <c r="M193" i="43"/>
  <c r="L193" i="43"/>
  <c r="Q193" i="43"/>
  <c r="N14" i="36"/>
  <c r="O14" i="36" s="1"/>
  <c r="J182" i="43"/>
  <c r="L15" i="43"/>
  <c r="S140" i="43"/>
  <c r="N137" i="43"/>
  <c r="M144" i="43"/>
  <c r="S11" i="43"/>
  <c r="S97" i="43"/>
  <c r="M51" i="43"/>
  <c r="L58" i="43"/>
  <c r="M94" i="43"/>
  <c r="L101" i="43"/>
  <c r="R186" i="43" l="1"/>
  <c r="S186" i="43" s="1"/>
  <c r="F187" i="43"/>
  <c r="T186" i="43"/>
  <c r="O137" i="43"/>
  <c r="N144" i="43"/>
  <c r="M15" i="43"/>
  <c r="K182" i="43"/>
  <c r="N94" i="43"/>
  <c r="M101" i="43"/>
  <c r="N51" i="43"/>
  <c r="M58" i="43"/>
  <c r="C8" i="36" l="1"/>
  <c r="O8" i="36" s="1"/>
  <c r="P8" i="36" s="1"/>
  <c r="F193" i="43"/>
  <c r="R193" i="43" s="1"/>
  <c r="R187" i="43"/>
  <c r="O51" i="43"/>
  <c r="N58" i="43"/>
  <c r="O94" i="43"/>
  <c r="N101" i="43"/>
  <c r="P137" i="43"/>
  <c r="O144" i="43"/>
  <c r="L182" i="43"/>
  <c r="N15" i="43"/>
  <c r="S187" i="43" l="1"/>
  <c r="O15" i="43"/>
  <c r="M182" i="43"/>
  <c r="Q137" i="43"/>
  <c r="P144" i="43"/>
  <c r="P94" i="43"/>
  <c r="O101" i="43"/>
  <c r="P51" i="43"/>
  <c r="O58" i="43"/>
  <c r="Q51" i="43" l="1"/>
  <c r="P58" i="43"/>
  <c r="R137" i="43"/>
  <c r="Q144" i="43"/>
  <c r="Q94" i="43"/>
  <c r="P101" i="43"/>
  <c r="N182" i="43"/>
  <c r="P15" i="43"/>
  <c r="S137" i="43" l="1"/>
  <c r="S144" i="43" s="1"/>
  <c r="R144" i="43"/>
  <c r="R51" i="43"/>
  <c r="Q58" i="43"/>
  <c r="Q15" i="43"/>
  <c r="O182" i="43"/>
  <c r="R94" i="43"/>
  <c r="Q101" i="43"/>
  <c r="S51" i="43" l="1"/>
  <c r="S58" i="43" s="1"/>
  <c r="R58" i="43"/>
  <c r="S94" i="43"/>
  <c r="S101" i="43" s="1"/>
  <c r="R101" i="43"/>
  <c r="P182" i="43"/>
  <c r="R15" i="43"/>
  <c r="S15" i="43" l="1"/>
  <c r="Q182" i="43"/>
  <c r="O30" i="36" l="1"/>
  <c r="O28" i="36"/>
  <c r="O27" i="36"/>
  <c r="O26" i="36"/>
  <c r="O25" i="36"/>
  <c r="O24" i="36"/>
  <c r="O23" i="36"/>
  <c r="O22" i="36"/>
  <c r="O21" i="36"/>
  <c r="O20" i="36"/>
  <c r="N19" i="36"/>
  <c r="M19" i="36"/>
  <c r="L19" i="36"/>
  <c r="K19" i="36"/>
  <c r="J19" i="36"/>
  <c r="I19" i="36"/>
  <c r="H19" i="36"/>
  <c r="G19" i="36"/>
  <c r="F19" i="36"/>
  <c r="E19" i="36"/>
  <c r="D19" i="36"/>
  <c r="C19" i="36"/>
  <c r="O18" i="36"/>
  <c r="O17" i="36"/>
  <c r="O16" i="36"/>
  <c r="N15" i="36"/>
  <c r="M15" i="36"/>
  <c r="L15" i="36"/>
  <c r="K15" i="36"/>
  <c r="J15" i="36"/>
  <c r="I15" i="36"/>
  <c r="H15" i="36"/>
  <c r="G15" i="36"/>
  <c r="F15" i="36"/>
  <c r="E15" i="36"/>
  <c r="D15" i="36"/>
  <c r="C15" i="36"/>
  <c r="N9" i="36"/>
  <c r="M9" i="36"/>
  <c r="L9" i="36"/>
  <c r="K9" i="36"/>
  <c r="J9" i="36"/>
  <c r="I9" i="36"/>
  <c r="H9" i="36"/>
  <c r="G9" i="36"/>
  <c r="F9" i="36"/>
  <c r="E9" i="36"/>
  <c r="D9" i="36"/>
  <c r="C9" i="36"/>
  <c r="O9" i="36" l="1"/>
  <c r="O19" i="36"/>
  <c r="O15" i="36"/>
  <c r="D7" i="36" l="1"/>
  <c r="E7" i="36"/>
  <c r="F7" i="36"/>
  <c r="N7" i="36"/>
  <c r="H7" i="36"/>
  <c r="M7" i="36"/>
  <c r="J7" i="36"/>
  <c r="I7" i="36"/>
  <c r="G7" i="36"/>
  <c r="K7" i="36"/>
  <c r="L7" i="36"/>
  <c r="C7" i="36" l="1"/>
  <c r="O7" i="36" l="1"/>
  <c r="G13" i="36" l="1"/>
  <c r="G29" i="36" s="1"/>
  <c r="N13" i="36"/>
  <c r="N29" i="36" s="1"/>
  <c r="I13" i="36"/>
  <c r="I29" i="36" s="1"/>
  <c r="L13" i="36"/>
  <c r="L29" i="36" s="1"/>
  <c r="H13" i="36"/>
  <c r="H29" i="36" s="1"/>
  <c r="J13" i="36"/>
  <c r="J29" i="36" s="1"/>
  <c r="F13" i="36"/>
  <c r="F29" i="36" s="1"/>
  <c r="M13" i="36"/>
  <c r="M29" i="36" s="1"/>
  <c r="E13" i="36"/>
  <c r="E29" i="36" s="1"/>
  <c r="D13" i="36"/>
  <c r="D29" i="36" s="1"/>
  <c r="K13" i="36"/>
  <c r="K29" i="36" s="1"/>
  <c r="C13" i="36" l="1"/>
  <c r="O13" i="36" l="1"/>
  <c r="P7" i="36" s="1"/>
  <c r="C29" i="36"/>
  <c r="C31" i="36" s="1"/>
  <c r="D31" i="36" l="1"/>
  <c r="C33" i="36"/>
  <c r="O29" i="36"/>
  <c r="E31" i="36" l="1"/>
  <c r="D33" i="36"/>
  <c r="F31" i="36" l="1"/>
  <c r="E33" i="36"/>
  <c r="G31" i="36" l="1"/>
  <c r="F33" i="36"/>
  <c r="H31" i="36" l="1"/>
  <c r="G33" i="36"/>
  <c r="I31" i="36" l="1"/>
  <c r="H33" i="36"/>
  <c r="J31" i="36" l="1"/>
  <c r="I33" i="36"/>
  <c r="K31" i="36" l="1"/>
  <c r="J33" i="36"/>
  <c r="L31" i="36" l="1"/>
  <c r="K33" i="36"/>
  <c r="M31" i="36" l="1"/>
  <c r="L33" i="36"/>
  <c r="N31" i="36" l="1"/>
  <c r="M33" i="36"/>
  <c r="N33" i="36" l="1"/>
  <c r="O33" i="36" s="1"/>
  <c r="O31" i="36"/>
  <c r="D35" i="3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<sst xmlns="http://schemas.openxmlformats.org/spreadsheetml/2006/main" count="299" uniqueCount="137">
  <si>
    <t>Primer Nombre</t>
  </si>
  <si>
    <t>%</t>
  </si>
  <si>
    <t>Cantidad</t>
  </si>
  <si>
    <t>Unidad</t>
  </si>
  <si>
    <t>Alimentación</t>
  </si>
  <si>
    <t>Pago de impuestos</t>
  </si>
  <si>
    <r>
      <t xml:space="preserve">Serv. Públicos </t>
    </r>
    <r>
      <rPr>
        <sz val="8"/>
        <rFont val="Verdana"/>
        <family val="2"/>
      </rPr>
      <t>(Luz,agua,telef.)</t>
    </r>
  </si>
  <si>
    <t>Alquiler</t>
  </si>
  <si>
    <t>Transporte</t>
  </si>
  <si>
    <t>Educación</t>
  </si>
  <si>
    <t>Salud</t>
  </si>
  <si>
    <t>Comercio</t>
  </si>
  <si>
    <t>Apellido Paterno</t>
  </si>
  <si>
    <t>Apellido Materno</t>
  </si>
  <si>
    <r>
      <t xml:space="preserve">FECHA DE EVALUACIÓN </t>
    </r>
    <r>
      <rPr>
        <sz val="10"/>
        <rFont val="Arial"/>
        <family val="2"/>
      </rPr>
      <t>(ddmmaaaa)</t>
    </r>
  </si>
  <si>
    <t>Sup. (Ha) cultivada</t>
  </si>
  <si>
    <t>Precio de Venta Bs.</t>
  </si>
  <si>
    <t>M E S (ES)    D E   V E N T A   E N     P O R C E N T A J E  (%)</t>
  </si>
  <si>
    <t>CONTROLADOR</t>
  </si>
  <si>
    <t>CONTROLAR E/F AL INGRESO TOTAL</t>
  </si>
  <si>
    <t>Unidad de Rendimiento</t>
  </si>
  <si>
    <t>Consumo familiar</t>
  </si>
  <si>
    <t>Bs.</t>
  </si>
  <si>
    <t>Margen de Utilidad Bruta</t>
  </si>
  <si>
    <t>Cantidad para la venta</t>
  </si>
  <si>
    <t>M E S E S    D E   G A S T O</t>
  </si>
  <si>
    <t>P.U.</t>
  </si>
  <si>
    <t>Otros:</t>
  </si>
  <si>
    <t>Semilla</t>
  </si>
  <si>
    <t>Siembra</t>
  </si>
  <si>
    <t>Jornal</t>
  </si>
  <si>
    <t xml:space="preserve">Transporte </t>
  </si>
  <si>
    <t>Carguío</t>
  </si>
  <si>
    <t>Alquiler terreno</t>
  </si>
  <si>
    <t>Certificación</t>
  </si>
  <si>
    <t>TOTAL COSTO DE PRODUCCIÓN</t>
  </si>
  <si>
    <t>M  E  S  E  S     D  E  L     A  Ñ  O</t>
  </si>
  <si>
    <t>Imprevistos</t>
  </si>
  <si>
    <t xml:space="preserve">Tenencia de tierras productivas (Has.)  </t>
  </si>
  <si>
    <t>Año 1</t>
  </si>
  <si>
    <t>% MUB</t>
  </si>
  <si>
    <t>TOT. INGRESOS</t>
  </si>
  <si>
    <t>TOT. COSTOS</t>
  </si>
  <si>
    <t>RESULTADO EJERCICIO</t>
  </si>
  <si>
    <t>FLUJO DE INGRESOS Y EGRESOS</t>
  </si>
  <si>
    <t>% MB</t>
  </si>
  <si>
    <t>Otros ingresos</t>
  </si>
  <si>
    <t>DETALLE</t>
  </si>
  <si>
    <t xml:space="preserve">           Segundo Nombre</t>
  </si>
  <si>
    <t>Ingreso Cultivos Temporales</t>
  </si>
  <si>
    <t>Costos Cultivos Temporales</t>
  </si>
  <si>
    <t>Rdto. Máximo observado</t>
  </si>
  <si>
    <t>Rdto. Mínimo observado</t>
  </si>
  <si>
    <t>Rdto. Prom. anual</t>
  </si>
  <si>
    <t>Total Producción</t>
  </si>
  <si>
    <t>Pérdidas dif. causas(%)</t>
  </si>
  <si>
    <t>I. Análisis de Ingresos</t>
  </si>
  <si>
    <t>Ítem</t>
  </si>
  <si>
    <t>a) PREPARACION DEL TERRENO/PLANTACION</t>
  </si>
  <si>
    <t>Frecuencia campañas agrícolas/año:</t>
  </si>
  <si>
    <t>Costo 1 Ha/ campaña</t>
  </si>
  <si>
    <t>Cultivo/variedad</t>
  </si>
  <si>
    <t>III. Análisis de Ingresos y Costos de Producción</t>
  </si>
  <si>
    <t>Detalle</t>
  </si>
  <si>
    <t>Costo total de producción/año:</t>
  </si>
  <si>
    <t>Rdto. Prom. de 1 Ha por campaña:</t>
  </si>
  <si>
    <t>Costo anual sup. Existente</t>
  </si>
  <si>
    <t>II. Costos de Producción por campaña</t>
  </si>
  <si>
    <t>c) MANO DE OBRA/LAB. CULTURALES</t>
  </si>
  <si>
    <t xml:space="preserve">d) COSECHA </t>
  </si>
  <si>
    <t>e) TRANSPORTE Y ALMACENAMIENTO</t>
  </si>
  <si>
    <t>f) OTROS IMPREVISTOS</t>
  </si>
  <si>
    <t>b) INSUMOS SIEMBRE Y MANTENIMIENTO DE CULTIVO</t>
  </si>
  <si>
    <t>Venta anual
 Bs.</t>
  </si>
  <si>
    <t>I. TOT. INGRESOS / MES</t>
  </si>
  <si>
    <t>II. TOT. EGRESOS / MES</t>
  </si>
  <si>
    <t>b) Gastos Familiares</t>
  </si>
  <si>
    <t>III. SALDO DISPONIBLE</t>
  </si>
  <si>
    <t>Saldo Inicial</t>
  </si>
  <si>
    <t>IV. TOTAL ACUMULADO</t>
  </si>
  <si>
    <t>qq</t>
  </si>
  <si>
    <t>papa nativa</t>
  </si>
  <si>
    <t>Arado</t>
  </si>
  <si>
    <t>Aporque</t>
  </si>
  <si>
    <t>Albañil</t>
  </si>
  <si>
    <t>Deudas familiares</t>
  </si>
  <si>
    <t>Cebada</t>
  </si>
  <si>
    <t>Maiz</t>
  </si>
  <si>
    <t>cañahua</t>
  </si>
  <si>
    <t>V. CUOTA CREDITO (si corresponde)</t>
  </si>
  <si>
    <t>VI. UTIL. NETA ACUMULADA</t>
  </si>
  <si>
    <t>Ahorro familiar anual consumo de productos producidos (Bs)</t>
  </si>
  <si>
    <t xml:space="preserve">f) OTROS </t>
  </si>
  <si>
    <t>M E S E S    D E   E R O G A C I O N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</si>
  <si>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</si>
  <si>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</si>
  <si>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</si>
  <si>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</si>
  <si>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</si>
  <si>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</si>
  <si>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</si>
  <si>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</si>
  <si>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</si>
  <si>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</si>
  <si>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</si>
  <si>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a) Otros Gastos</t>
  </si>
  <si>
    <t>Depreciación</t>
  </si>
  <si>
    <t>jornalero</t>
  </si>
  <si>
    <t>quintal</t>
  </si>
  <si>
    <t>Limpieza</t>
  </si>
  <si>
    <t>Abonado</t>
  </si>
  <si>
    <t>Estiercol</t>
  </si>
  <si>
    <t>Cavado y selección</t>
  </si>
  <si>
    <t>Encostalado</t>
  </si>
  <si>
    <t>Alquiler camión</t>
  </si>
  <si>
    <t>jornal</t>
  </si>
  <si>
    <t>Rastreado</t>
  </si>
  <si>
    <t>hora</t>
  </si>
  <si>
    <t>caminon</t>
  </si>
  <si>
    <t>camion</t>
  </si>
  <si>
    <t>Tumbado follaje</t>
  </si>
  <si>
    <t>Costales</t>
  </si>
  <si>
    <t>lote</t>
  </si>
  <si>
    <t>Picotas</t>
  </si>
  <si>
    <t>Chontilla</t>
  </si>
  <si>
    <t>Carretilla</t>
  </si>
  <si>
    <t>Pala</t>
  </si>
  <si>
    <t>Total</t>
  </si>
  <si>
    <t>herramienta</t>
  </si>
  <si>
    <t>unidades</t>
  </si>
  <si>
    <t>precio uu</t>
  </si>
  <si>
    <t>total</t>
  </si>
  <si>
    <t>años</t>
  </si>
  <si>
    <t>deprec.</t>
  </si>
  <si>
    <t>varios</t>
  </si>
  <si>
    <t>alambrado</t>
  </si>
  <si>
    <t>Alimentacion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</si>
</sst>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mmm"/>
    <numFmt numFmtId="169" formatCode="_ &quot;$b&quot;\ * #,##0.00_ ;_ &quot;$b&quot;\ * \-#,##0.00_ ;_ &quot;$b&quot;\ * &quot;-&quot;??_ ;_ @_ "/>
    <numFmt numFmtId="170" formatCode="_-* #,##0.00\ [$€-1]_-;\-* #,##0.00\ [$€-1]_-;_-* &quot;-&quot;??\ [$€-1]_-"/>
    <numFmt numFmtId="171" formatCode="_(* #,##0_);_(* \(#,##0\);_(* &quot;-&quot;??_);_(@_)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8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0"/>
      <color indexed="18"/>
      <name val="Tahoma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16"/>
      <color theme="0"/>
      <name val="Arial"/>
      <family val="2"/>
    </font>
    <font>
      <b/>
      <sz val="10"/>
      <color theme="0"/>
      <name val="Tahoma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0.5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9.5"/>
      <name val="Arial"/>
      <family val="2"/>
    </font>
    <font>
      <sz val="8"/>
      <color theme="1"/>
      <name val="Calibri"/>
      <family val="2"/>
      <scheme val="minor"/>
    </font>
    <font>
      <b/>
      <sz val="11"/>
      <name val="Tahoma"/>
      <family val="2"/>
    </font>
    <font>
      <sz val="10"/>
      <color rgb="FF000000"/>
      <name val="Arial"/>
      <family val="2"/>
    </font>
    <font>
      <b/>
      <sz val="14"/>
      <name val="Tahoma"/>
      <family val="2"/>
    </font>
    <font>
      <sz val="11"/>
      <color theme="0" tint="-0.3499862666707357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" fillId="0" borderId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/>
    <xf numFmtId="169" fontId="1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376">
    <xf numFmtId="0" fontId="0" fillId="0" borderId="0" xfId="0"/>
    <xf numFmtId="0" fontId="22" fillId="0" borderId="0" xfId="1" applyFont="1" applyBorder="1"/>
    <xf numFmtId="0" fontId="0" fillId="0" borderId="0" xfId="0" applyFill="1" applyBorder="1"/>
    <xf numFmtId="0" fontId="0" fillId="0" borderId="0" xfId="0" applyFill="1"/>
    <xf numFmtId="0" fontId="24" fillId="0" borderId="0" xfId="0" applyFont="1" applyAlignment="1"/>
    <xf numFmtId="0" fontId="5" fillId="0" borderId="0" xfId="0" applyFont="1" applyBorder="1"/>
    <xf numFmtId="0" fontId="3" fillId="2" borderId="0" xfId="0" applyNumberFormat="1" applyFont="1" applyFill="1" applyBorder="1" applyAlignment="1" applyProtection="1">
      <protection locked="0"/>
    </xf>
    <xf numFmtId="0" fontId="12" fillId="2" borderId="0" xfId="0" applyFont="1" applyFill="1"/>
    <xf numFmtId="0" fontId="5" fillId="0" borderId="0" xfId="0" applyFont="1"/>
    <xf numFmtId="0" fontId="7" fillId="0" borderId="0" xfId="0" applyFont="1"/>
    <xf numFmtId="0" fontId="25" fillId="2" borderId="0" xfId="0" applyFont="1" applyFill="1"/>
    <xf numFmtId="0" fontId="2" fillId="2" borderId="0" xfId="0" applyFont="1" applyFill="1"/>
    <xf numFmtId="0" fontId="4" fillId="0" borderId="0" xfId="0" applyFont="1"/>
    <xf numFmtId="0" fontId="0" fillId="0" borderId="0" xfId="0" applyAlignment="1">
      <alignment horizontal="center"/>
    </xf>
    <xf numFmtId="14" fontId="4" fillId="0" borderId="0" xfId="0" applyNumberFormat="1" applyFont="1" applyBorder="1" applyAlignment="1"/>
    <xf numFmtId="0" fontId="1" fillId="0" borderId="0" xfId="0" applyFont="1" applyAlignment="1">
      <alignment horizontal="right"/>
    </xf>
    <xf numFmtId="0" fontId="13" fillId="0" borderId="0" xfId="0" applyFont="1" applyFill="1" applyBorder="1"/>
    <xf numFmtId="0" fontId="26" fillId="0" borderId="0" xfId="0" applyFont="1"/>
    <xf numFmtId="9" fontId="21" fillId="4" borderId="0" xfId="2" applyFont="1" applyFill="1" applyAlignment="1">
      <alignment horizontal="left"/>
    </xf>
    <xf numFmtId="0" fontId="4" fillId="0" borderId="0" xfId="0" applyFont="1" applyBorder="1" applyAlignment="1">
      <alignment horizontal="center" wrapText="1"/>
    </xf>
    <xf numFmtId="168" fontId="14" fillId="0" borderId="8" xfId="0" applyNumberFormat="1" applyFont="1" applyBorder="1" applyAlignment="1">
      <alignment horizontal="center"/>
    </xf>
    <xf numFmtId="0" fontId="26" fillId="4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9" fontId="20" fillId="4" borderId="0" xfId="2" applyFont="1" applyFill="1" applyAlignment="1">
      <alignment horizontal="left"/>
    </xf>
    <xf numFmtId="3" fontId="0" fillId="0" borderId="0" xfId="0" applyNumberFormat="1" applyBorder="1"/>
    <xf numFmtId="0" fontId="20" fillId="4" borderId="0" xfId="0" applyFont="1" applyFill="1"/>
    <xf numFmtId="3" fontId="20" fillId="4" borderId="0" xfId="0" applyNumberFormat="1" applyFont="1" applyFill="1"/>
    <xf numFmtId="9" fontId="27" fillId="4" borderId="0" xfId="3" applyFont="1" applyFill="1" applyAlignment="1">
      <alignment horizontal="center"/>
    </xf>
    <xf numFmtId="9" fontId="27" fillId="4" borderId="0" xfId="3" applyFont="1" applyFill="1" applyAlignment="1">
      <alignment horizontal="left"/>
    </xf>
    <xf numFmtId="0" fontId="21" fillId="0" borderId="0" xfId="0" applyFont="1" applyFill="1" applyBorder="1"/>
    <xf numFmtId="4" fontId="4" fillId="0" borderId="0" xfId="0" applyNumberFormat="1" applyFont="1" applyFill="1" applyBorder="1"/>
    <xf numFmtId="9" fontId="26" fillId="4" borderId="0" xfId="3" applyFont="1" applyFill="1" applyAlignment="1">
      <alignment horizontal="left"/>
    </xf>
    <xf numFmtId="166" fontId="26" fillId="4" borderId="0" xfId="3" applyNumberFormat="1" applyFont="1" applyFill="1" applyAlignment="1">
      <alignment horizontal="left"/>
    </xf>
    <xf numFmtId="0" fontId="4" fillId="0" borderId="38" xfId="0" applyFont="1" applyBorder="1" applyAlignment="1"/>
    <xf numFmtId="0" fontId="4" fillId="0" borderId="10" xfId="0" applyFont="1" applyBorder="1" applyAlignment="1"/>
    <xf numFmtId="0" fontId="26" fillId="0" borderId="0" xfId="0" applyFont="1" applyBorder="1" applyAlignment="1">
      <alignment horizontal="center" wrapText="1"/>
    </xf>
    <xf numFmtId="0" fontId="4" fillId="0" borderId="38" xfId="0" applyFont="1" applyFill="1" applyBorder="1" applyAlignment="1">
      <alignment horizontal="right"/>
    </xf>
    <xf numFmtId="4" fontId="4" fillId="0" borderId="38" xfId="0" applyNumberFormat="1" applyFont="1" applyFill="1" applyBorder="1"/>
    <xf numFmtId="3" fontId="4" fillId="0" borderId="38" xfId="0" applyNumberFormat="1" applyFont="1" applyFill="1" applyBorder="1"/>
    <xf numFmtId="166" fontId="26" fillId="0" borderId="0" xfId="3" applyNumberFormat="1" applyFont="1" applyFill="1" applyAlignment="1">
      <alignment horizontal="lef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 applyBorder="1"/>
    <xf numFmtId="166" fontId="26" fillId="0" borderId="0" xfId="3" applyNumberFormat="1" applyFont="1" applyFill="1" applyBorder="1" applyAlignment="1">
      <alignment horizontal="left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>
      <alignment horizontal="left"/>
    </xf>
    <xf numFmtId="0" fontId="0" fillId="0" borderId="0" xfId="0"/>
    <xf numFmtId="0" fontId="21" fillId="0" borderId="15" xfId="0" applyFont="1" applyFill="1" applyBorder="1"/>
    <xf numFmtId="0" fontId="21" fillId="0" borderId="10" xfId="0" applyFont="1" applyFill="1" applyBorder="1"/>
    <xf numFmtId="0" fontId="0" fillId="0" borderId="5" xfId="0" applyBorder="1"/>
    <xf numFmtId="0" fontId="0" fillId="0" borderId="5" xfId="0" applyFill="1" applyBorder="1"/>
    <xf numFmtId="3" fontId="17" fillId="0" borderId="8" xfId="0" applyNumberFormat="1" applyFont="1" applyFill="1" applyBorder="1" applyAlignment="1">
      <alignment horizontal="right"/>
    </xf>
    <xf numFmtId="0" fontId="0" fillId="0" borderId="51" xfId="0" applyBorder="1"/>
    <xf numFmtId="0" fontId="0" fillId="0" borderId="49" xfId="0" applyBorder="1"/>
    <xf numFmtId="0" fontId="12" fillId="2" borderId="0" xfId="0" applyFont="1" applyFill="1" applyBorder="1" applyAlignment="1">
      <alignment horizontal="center"/>
    </xf>
    <xf numFmtId="0" fontId="23" fillId="0" borderId="0" xfId="1" applyFont="1"/>
    <xf numFmtId="0" fontId="8" fillId="2" borderId="0" xfId="1" applyFont="1" applyFill="1" applyBorder="1" applyAlignment="1"/>
    <xf numFmtId="0" fontId="23" fillId="2" borderId="0" xfId="1" applyFont="1" applyFill="1"/>
    <xf numFmtId="0" fontId="8" fillId="0" borderId="0" xfId="1" applyFont="1" applyBorder="1"/>
    <xf numFmtId="0" fontId="23" fillId="2" borderId="2" xfId="1" applyFont="1" applyFill="1" applyBorder="1" applyAlignment="1">
      <alignment horizontal="center"/>
    </xf>
    <xf numFmtId="0" fontId="23" fillId="2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Border="1"/>
    <xf numFmtId="3" fontId="4" fillId="5" borderId="38" xfId="0" applyNumberFormat="1" applyFont="1" applyFill="1" applyBorder="1"/>
    <xf numFmtId="4" fontId="4" fillId="5" borderId="38" xfId="0" applyNumberFormat="1" applyFont="1" applyFill="1" applyBorder="1"/>
    <xf numFmtId="0" fontId="4" fillId="5" borderId="38" xfId="0" applyFont="1" applyFill="1" applyBorder="1" applyAlignment="1">
      <alignment horizontal="right"/>
    </xf>
    <xf numFmtId="0" fontId="23" fillId="2" borderId="0" xfId="1" applyFont="1" applyFill="1" applyBorder="1" applyAlignment="1">
      <alignment horizontal="left"/>
    </xf>
    <xf numFmtId="0" fontId="23" fillId="2" borderId="0" xfId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3" fontId="32" fillId="0" borderId="36" xfId="0" applyNumberFormat="1" applyFont="1" applyFill="1" applyBorder="1"/>
    <xf numFmtId="3" fontId="32" fillId="0" borderId="39" xfId="0" applyNumberFormat="1" applyFont="1" applyFill="1" applyBorder="1"/>
    <xf numFmtId="0" fontId="0" fillId="0" borderId="0" xfId="0" applyBorder="1"/>
    <xf numFmtId="14" fontId="4" fillId="7" borderId="8" xfId="0" applyNumberFormat="1" applyFont="1" applyFill="1" applyBorder="1" applyAlignment="1" applyProtection="1">
      <protection locked="0"/>
    </xf>
    <xf numFmtId="168" fontId="14" fillId="7" borderId="1" xfId="0" applyNumberFormat="1" applyFont="1" applyFill="1" applyBorder="1" applyAlignment="1">
      <alignment horizontal="center"/>
    </xf>
    <xf numFmtId="168" fontId="14" fillId="7" borderId="8" xfId="0" applyNumberFormat="1" applyFont="1" applyFill="1" applyBorder="1" applyAlignment="1">
      <alignment horizontal="center"/>
    </xf>
    <xf numFmtId="168" fontId="14" fillId="7" borderId="23" xfId="0" applyNumberFormat="1" applyFont="1" applyFill="1" applyBorder="1" applyAlignment="1">
      <alignment horizontal="center"/>
    </xf>
    <xf numFmtId="9" fontId="10" fillId="6" borderId="1" xfId="2" applyFont="1" applyFill="1" applyBorder="1" applyAlignment="1">
      <alignment horizontal="center"/>
    </xf>
    <xf numFmtId="9" fontId="10" fillId="6" borderId="8" xfId="2" applyFont="1" applyFill="1" applyBorder="1" applyAlignment="1">
      <alignment horizontal="center"/>
    </xf>
    <xf numFmtId="9" fontId="10" fillId="6" borderId="23" xfId="2" applyFont="1" applyFill="1" applyBorder="1" applyAlignment="1">
      <alignment horizontal="center"/>
    </xf>
    <xf numFmtId="3" fontId="4" fillId="6" borderId="8" xfId="0" applyNumberFormat="1" applyFont="1" applyFill="1" applyBorder="1" applyAlignment="1" applyProtection="1">
      <alignment horizontal="right"/>
      <protection locked="0"/>
    </xf>
    <xf numFmtId="166" fontId="1" fillId="6" borderId="19" xfId="0" applyNumberFormat="1" applyFont="1" applyFill="1" applyBorder="1" applyAlignment="1" applyProtection="1">
      <alignment horizontal="right"/>
      <protection locked="0"/>
    </xf>
    <xf numFmtId="0" fontId="0" fillId="6" borderId="8" xfId="0" applyFill="1" applyBorder="1" applyAlignment="1" applyProtection="1">
      <alignment horizontal="center"/>
      <protection locked="0"/>
    </xf>
    <xf numFmtId="3" fontId="10" fillId="7" borderId="8" xfId="2" applyNumberFormat="1" applyFont="1" applyFill="1" applyBorder="1" applyAlignment="1">
      <alignment horizontal="center"/>
    </xf>
    <xf numFmtId="3" fontId="10" fillId="7" borderId="23" xfId="2" applyNumberFormat="1" applyFont="1" applyFill="1" applyBorder="1" applyAlignment="1">
      <alignment horizontal="center"/>
    </xf>
    <xf numFmtId="10" fontId="4" fillId="7" borderId="23" xfId="2" applyNumberFormat="1" applyFont="1" applyFill="1" applyBorder="1" applyAlignment="1">
      <alignment horizontal="center"/>
    </xf>
    <xf numFmtId="166" fontId="0" fillId="6" borderId="8" xfId="0" applyNumberFormat="1" applyFill="1" applyBorder="1" applyAlignment="1" applyProtection="1">
      <alignment horizontal="center"/>
      <protection locked="0"/>
    </xf>
    <xf numFmtId="9" fontId="19" fillId="6" borderId="6" xfId="2" applyFont="1" applyFill="1" applyBorder="1" applyAlignment="1" applyProtection="1">
      <alignment horizontal="right"/>
      <protection locked="0"/>
    </xf>
    <xf numFmtId="9" fontId="19" fillId="6" borderId="8" xfId="2" applyFont="1" applyFill="1" applyBorder="1" applyAlignment="1" applyProtection="1">
      <alignment horizontal="right"/>
      <protection locked="0"/>
    </xf>
    <xf numFmtId="9" fontId="19" fillId="6" borderId="23" xfId="2" applyFont="1" applyFill="1" applyBorder="1" applyAlignment="1" applyProtection="1">
      <alignment horizontal="right"/>
      <protection locked="0"/>
    </xf>
    <xf numFmtId="9" fontId="19" fillId="6" borderId="32" xfId="2" applyFont="1" applyFill="1" applyBorder="1" applyAlignment="1" applyProtection="1">
      <alignment horizontal="right"/>
      <protection locked="0"/>
    </xf>
    <xf numFmtId="9" fontId="19" fillId="6" borderId="33" xfId="2" applyFont="1" applyFill="1" applyBorder="1" applyAlignment="1" applyProtection="1">
      <alignment horizontal="right"/>
      <protection locked="0"/>
    </xf>
    <xf numFmtId="9" fontId="19" fillId="6" borderId="34" xfId="2" applyFont="1" applyFill="1" applyBorder="1" applyAlignment="1" applyProtection="1">
      <alignment horizontal="right"/>
      <protection locked="0"/>
    </xf>
    <xf numFmtId="0" fontId="0" fillId="6" borderId="33" xfId="0" applyFill="1" applyBorder="1" applyAlignment="1" applyProtection="1">
      <alignment horizontal="center"/>
      <protection locked="0"/>
    </xf>
    <xf numFmtId="166" fontId="0" fillId="6" borderId="33" xfId="0" applyNumberFormat="1" applyFill="1" applyBorder="1" applyAlignment="1" applyProtection="1">
      <alignment horizontal="center"/>
      <protection locked="0"/>
    </xf>
    <xf numFmtId="0" fontId="0" fillId="6" borderId="27" xfId="0" applyFill="1" applyBorder="1" applyAlignment="1" applyProtection="1">
      <alignment horizontal="center"/>
      <protection locked="0"/>
    </xf>
    <xf numFmtId="166" fontId="0" fillId="6" borderId="27" xfId="0" applyNumberFormat="1" applyFill="1" applyBorder="1" applyAlignment="1" applyProtection="1">
      <alignment horizontal="center"/>
      <protection locked="0"/>
    </xf>
    <xf numFmtId="9" fontId="19" fillId="6" borderId="35" xfId="2" applyFont="1" applyFill="1" applyBorder="1" applyAlignment="1" applyProtection="1">
      <alignment horizontal="right"/>
      <protection locked="0"/>
    </xf>
    <xf numFmtId="9" fontId="19" fillId="6" borderId="27" xfId="2" applyFont="1" applyFill="1" applyBorder="1" applyAlignment="1" applyProtection="1">
      <alignment horizontal="right"/>
      <protection locked="0"/>
    </xf>
    <xf numFmtId="9" fontId="19" fillId="6" borderId="28" xfId="2" applyFont="1" applyFill="1" applyBorder="1" applyAlignment="1" applyProtection="1">
      <alignment horizontal="right"/>
      <protection locked="0"/>
    </xf>
    <xf numFmtId="3" fontId="4" fillId="7" borderId="37" xfId="0" applyNumberFormat="1" applyFont="1" applyFill="1" applyBorder="1"/>
    <xf numFmtId="0" fontId="10" fillId="7" borderId="9" xfId="0" applyFont="1" applyFill="1" applyBorder="1" applyAlignment="1">
      <alignment horizontal="center" vertical="center"/>
    </xf>
    <xf numFmtId="168" fontId="14" fillId="7" borderId="26" xfId="0" applyNumberFormat="1" applyFont="1" applyFill="1" applyBorder="1" applyAlignment="1">
      <alignment horizontal="center"/>
    </xf>
    <xf numFmtId="168" fontId="14" fillId="7" borderId="27" xfId="0" applyNumberFormat="1" applyFont="1" applyFill="1" applyBorder="1" applyAlignment="1">
      <alignment horizontal="center"/>
    </xf>
    <xf numFmtId="168" fontId="14" fillId="7" borderId="28" xfId="0" applyNumberFormat="1" applyFont="1" applyFill="1" applyBorder="1" applyAlignment="1">
      <alignment horizontal="center"/>
    </xf>
    <xf numFmtId="4" fontId="4" fillId="7" borderId="30" xfId="0" applyNumberFormat="1" applyFont="1" applyFill="1" applyBorder="1" applyAlignment="1">
      <alignment horizontal="center"/>
    </xf>
    <xf numFmtId="4" fontId="4" fillId="7" borderId="29" xfId="0" applyNumberFormat="1" applyFont="1" applyFill="1" applyBorder="1" applyAlignment="1">
      <alignment horizontal="center"/>
    </xf>
    <xf numFmtId="4" fontId="4" fillId="7" borderId="31" xfId="0" applyNumberFormat="1" applyFont="1" applyFill="1" applyBorder="1" applyAlignment="1">
      <alignment horizontal="center"/>
    </xf>
    <xf numFmtId="0" fontId="21" fillId="6" borderId="22" xfId="0" applyFont="1" applyFill="1" applyBorder="1" applyAlignment="1">
      <alignment horizontal="right"/>
    </xf>
    <xf numFmtId="3" fontId="4" fillId="7" borderId="36" xfId="0" applyNumberFormat="1" applyFont="1" applyFill="1" applyBorder="1"/>
    <xf numFmtId="3" fontId="4" fillId="7" borderId="39" xfId="0" applyNumberFormat="1" applyFont="1" applyFill="1" applyBorder="1"/>
    <xf numFmtId="3" fontId="32" fillId="7" borderId="6" xfId="0" applyNumberFormat="1" applyFont="1" applyFill="1" applyBorder="1"/>
    <xf numFmtId="3" fontId="32" fillId="7" borderId="32" xfId="0" applyNumberFormat="1" applyFont="1" applyFill="1" applyBorder="1"/>
    <xf numFmtId="3" fontId="32" fillId="7" borderId="37" xfId="0" applyNumberFormat="1" applyFont="1" applyFill="1" applyBorder="1"/>
    <xf numFmtId="3" fontId="32" fillId="7" borderId="46" xfId="0" applyNumberFormat="1" applyFont="1" applyFill="1" applyBorder="1"/>
    <xf numFmtId="3" fontId="32" fillId="7" borderId="47" xfId="0" applyNumberFormat="1" applyFont="1" applyFill="1" applyBorder="1"/>
    <xf numFmtId="3" fontId="32" fillId="7" borderId="48" xfId="0" applyNumberFormat="1" applyFont="1" applyFill="1" applyBorder="1"/>
    <xf numFmtId="3" fontId="32" fillId="7" borderId="42" xfId="0" applyNumberFormat="1" applyFont="1" applyFill="1" applyBorder="1"/>
    <xf numFmtId="3" fontId="32" fillId="7" borderId="49" xfId="0" applyNumberFormat="1" applyFont="1" applyFill="1" applyBorder="1"/>
    <xf numFmtId="166" fontId="21" fillId="7" borderId="23" xfId="2" applyNumberFormat="1" applyFont="1" applyFill="1" applyBorder="1"/>
    <xf numFmtId="166" fontId="21" fillId="7" borderId="34" xfId="2" applyNumberFormat="1" applyFont="1" applyFill="1" applyBorder="1"/>
    <xf numFmtId="166" fontId="21" fillId="7" borderId="39" xfId="2" applyNumberFormat="1" applyFont="1" applyFill="1" applyBorder="1"/>
    <xf numFmtId="0" fontId="16" fillId="7" borderId="43" xfId="0" applyFont="1" applyFill="1" applyBorder="1" applyAlignment="1">
      <alignment horizontal="left"/>
    </xf>
    <xf numFmtId="0" fontId="16" fillId="7" borderId="44" xfId="0" applyFont="1" applyFill="1" applyBorder="1" applyAlignment="1">
      <alignment horizontal="left"/>
    </xf>
    <xf numFmtId="3" fontId="16" fillId="7" borderId="36" xfId="0" applyNumberFormat="1" applyFont="1" applyFill="1" applyBorder="1" applyAlignment="1">
      <alignment horizontal="right"/>
    </xf>
    <xf numFmtId="3" fontId="16" fillId="7" borderId="39" xfId="0" applyNumberFormat="1" applyFont="1" applyFill="1" applyBorder="1" applyAlignment="1">
      <alignment horizontal="right"/>
    </xf>
    <xf numFmtId="3" fontId="16" fillId="7" borderId="56" xfId="0" applyNumberFormat="1" applyFont="1" applyFill="1" applyBorder="1" applyAlignment="1">
      <alignment horizontal="right"/>
    </xf>
    <xf numFmtId="4" fontId="0" fillId="7" borderId="10" xfId="0" applyNumberFormat="1" applyFill="1" applyBorder="1"/>
    <xf numFmtId="0" fontId="4" fillId="7" borderId="1" xfId="0" applyFont="1" applyFill="1" applyBorder="1" applyAlignment="1">
      <alignment horizontal="left"/>
    </xf>
    <xf numFmtId="4" fontId="15" fillId="7" borderId="8" xfId="0" applyNumberFormat="1" applyFont="1" applyFill="1" applyBorder="1" applyAlignment="1">
      <alignment horizontal="center"/>
    </xf>
    <xf numFmtId="166" fontId="0" fillId="7" borderId="26" xfId="0" applyNumberFormat="1" applyFill="1" applyBorder="1" applyAlignment="1">
      <alignment horizontal="center"/>
    </xf>
    <xf numFmtId="4" fontId="4" fillId="7" borderId="30" xfId="0" applyNumberFormat="1" applyFont="1" applyFill="1" applyBorder="1"/>
    <xf numFmtId="4" fontId="4" fillId="7" borderId="24" xfId="0" applyNumberFormat="1" applyFont="1" applyFill="1" applyBorder="1" applyAlignment="1">
      <alignment horizontal="center"/>
    </xf>
    <xf numFmtId="4" fontId="0" fillId="7" borderId="6" xfId="0" applyNumberFormat="1" applyFill="1" applyBorder="1"/>
    <xf numFmtId="4" fontId="0" fillId="7" borderId="40" xfId="0" applyNumberFormat="1" applyFill="1" applyBorder="1"/>
    <xf numFmtId="4" fontId="4" fillId="7" borderId="6" xfId="0" applyNumberFormat="1" applyFont="1" applyFill="1" applyBorder="1"/>
    <xf numFmtId="4" fontId="4" fillId="7" borderId="23" xfId="0" applyNumberFormat="1" applyFont="1" applyFill="1" applyBorder="1"/>
    <xf numFmtId="166" fontId="0" fillId="6" borderId="20" xfId="0" applyNumberFormat="1" applyFill="1" applyBorder="1" applyProtection="1">
      <protection locked="0"/>
    </xf>
    <xf numFmtId="166" fontId="0" fillId="6" borderId="55" xfId="0" applyNumberFormat="1" applyFill="1" applyBorder="1" applyProtection="1">
      <protection locked="0"/>
    </xf>
    <xf numFmtId="166" fontId="0" fillId="6" borderId="19" xfId="0" applyNumberFormat="1" applyFill="1" applyBorder="1" applyProtection="1">
      <protection locked="0"/>
    </xf>
    <xf numFmtId="166" fontId="0" fillId="6" borderId="19" xfId="0" applyNumberFormat="1" applyFill="1" applyBorder="1"/>
    <xf numFmtId="3" fontId="17" fillId="5" borderId="8" xfId="0" applyNumberFormat="1" applyFont="1" applyFill="1" applyBorder="1" applyAlignment="1">
      <alignment horizontal="right"/>
    </xf>
    <xf numFmtId="3" fontId="17" fillId="5" borderId="23" xfId="0" applyNumberFormat="1" applyFont="1" applyFill="1" applyBorder="1" applyAlignment="1">
      <alignment horizontal="right"/>
    </xf>
    <xf numFmtId="3" fontId="16" fillId="5" borderId="8" xfId="0" applyNumberFormat="1" applyFont="1" applyFill="1" applyBorder="1" applyAlignment="1">
      <alignment horizontal="right"/>
    </xf>
    <xf numFmtId="3" fontId="16" fillId="5" borderId="23" xfId="0" applyNumberFormat="1" applyFont="1" applyFill="1" applyBorder="1" applyAlignment="1">
      <alignment horizontal="right"/>
    </xf>
    <xf numFmtId="3" fontId="16" fillId="5" borderId="33" xfId="0" applyNumberFormat="1" applyFont="1" applyFill="1" applyBorder="1" applyAlignment="1">
      <alignment horizontal="right"/>
    </xf>
    <xf numFmtId="3" fontId="16" fillId="5" borderId="34" xfId="0" applyNumberFormat="1" applyFont="1" applyFill="1" applyBorder="1" applyAlignment="1">
      <alignment horizontal="right"/>
    </xf>
    <xf numFmtId="3" fontId="17" fillId="5" borderId="22" xfId="0" applyNumberFormat="1" applyFont="1" applyFill="1" applyBorder="1" applyAlignment="1">
      <alignment horizontal="right"/>
    </xf>
    <xf numFmtId="3" fontId="17" fillId="5" borderId="50" xfId="0" applyNumberFormat="1" applyFont="1" applyFill="1" applyBorder="1" applyAlignment="1">
      <alignment horizontal="right"/>
    </xf>
    <xf numFmtId="3" fontId="17" fillId="5" borderId="19" xfId="0" applyNumberFormat="1" applyFont="1" applyFill="1" applyBorder="1" applyAlignment="1">
      <alignment horizontal="right"/>
    </xf>
    <xf numFmtId="3" fontId="16" fillId="5" borderId="19" xfId="0" applyNumberFormat="1" applyFont="1" applyFill="1" applyBorder="1" applyAlignment="1">
      <alignment horizontal="right"/>
    </xf>
    <xf numFmtId="3" fontId="16" fillId="5" borderId="20" xfId="0" applyNumberFormat="1" applyFont="1" applyFill="1" applyBorder="1" applyAlignment="1">
      <alignment horizontal="right"/>
    </xf>
    <xf numFmtId="3" fontId="21" fillId="7" borderId="6" xfId="0" applyNumberFormat="1" applyFont="1" applyFill="1" applyBorder="1"/>
    <xf numFmtId="3" fontId="21" fillId="7" borderId="32" xfId="0" applyNumberFormat="1" applyFont="1" applyFill="1" applyBorder="1"/>
    <xf numFmtId="3" fontId="21" fillId="7" borderId="37" xfId="0" applyNumberFormat="1" applyFont="1" applyFill="1" applyBorder="1"/>
    <xf numFmtId="3" fontId="21" fillId="7" borderId="46" xfId="0" applyNumberFormat="1" applyFont="1" applyFill="1" applyBorder="1"/>
    <xf numFmtId="3" fontId="21" fillId="7" borderId="49" xfId="0" applyNumberFormat="1" applyFont="1" applyFill="1" applyBorder="1"/>
    <xf numFmtId="0" fontId="0" fillId="0" borderId="0" xfId="0" applyBorder="1"/>
    <xf numFmtId="168" fontId="14" fillId="7" borderId="40" xfId="0" applyNumberFormat="1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wrapText="1"/>
    </xf>
    <xf numFmtId="4" fontId="4" fillId="7" borderId="66" xfId="0" applyNumberFormat="1" applyFont="1" applyFill="1" applyBorder="1"/>
    <xf numFmtId="4" fontId="4" fillId="7" borderId="37" xfId="0" applyNumberFormat="1" applyFont="1" applyFill="1" applyBorder="1"/>
    <xf numFmtId="4" fontId="4" fillId="7" borderId="39" xfId="0" applyNumberFormat="1" applyFont="1" applyFill="1" applyBorder="1"/>
    <xf numFmtId="0" fontId="4" fillId="0" borderId="0" xfId="0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2" xfId="0" applyBorder="1"/>
    <xf numFmtId="0" fontId="1" fillId="0" borderId="21" xfId="0" applyFont="1" applyBorder="1" applyAlignment="1">
      <alignment horizontal="right"/>
    </xf>
    <xf numFmtId="3" fontId="35" fillId="7" borderId="8" xfId="2" applyNumberFormat="1" applyFont="1" applyFill="1" applyBorder="1" applyAlignment="1">
      <alignment horizontal="center"/>
    </xf>
    <xf numFmtId="3" fontId="18" fillId="7" borderId="8" xfId="2" applyNumberFormat="1" applyFont="1" applyFill="1" applyBorder="1" applyAlignment="1">
      <alignment horizontal="center"/>
    </xf>
    <xf numFmtId="3" fontId="18" fillId="7" borderId="23" xfId="2" applyNumberFormat="1" applyFont="1" applyFill="1" applyBorder="1" applyAlignment="1">
      <alignment horizontal="center"/>
    </xf>
    <xf numFmtId="0" fontId="16" fillId="0" borderId="45" xfId="0" applyFont="1" applyFill="1" applyBorder="1" applyAlignment="1">
      <alignment horizontal="left"/>
    </xf>
    <xf numFmtId="0" fontId="16" fillId="0" borderId="57" xfId="0" applyFont="1" applyFill="1" applyBorder="1" applyAlignment="1">
      <alignment horizontal="left"/>
    </xf>
    <xf numFmtId="3" fontId="16" fillId="0" borderId="8" xfId="0" applyNumberFormat="1" applyFont="1" applyFill="1" applyBorder="1" applyAlignment="1">
      <alignment horizontal="right"/>
    </xf>
    <xf numFmtId="0" fontId="16" fillId="0" borderId="12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left"/>
    </xf>
    <xf numFmtId="3" fontId="17" fillId="0" borderId="23" xfId="0" applyNumberFormat="1" applyFont="1" applyFill="1" applyBorder="1" applyAlignment="1">
      <alignment horizontal="right"/>
    </xf>
    <xf numFmtId="3" fontId="21" fillId="7" borderId="35" xfId="0" applyNumberFormat="1" applyFont="1" applyFill="1" applyBorder="1"/>
    <xf numFmtId="166" fontId="21" fillId="7" borderId="28" xfId="2" applyNumberFormat="1" applyFont="1" applyFill="1" applyBorder="1"/>
    <xf numFmtId="0" fontId="16" fillId="7" borderId="15" xfId="0" applyFont="1" applyFill="1" applyBorder="1" applyAlignment="1">
      <alignment horizontal="left"/>
    </xf>
    <xf numFmtId="0" fontId="16" fillId="7" borderId="10" xfId="0" applyFont="1" applyFill="1" applyBorder="1" applyAlignment="1">
      <alignment horizontal="left"/>
    </xf>
    <xf numFmtId="3" fontId="16" fillId="7" borderId="11" xfId="0" applyNumberFormat="1" applyFont="1" applyFill="1" applyBorder="1" applyAlignment="1">
      <alignment horizontal="right"/>
    </xf>
    <xf numFmtId="3" fontId="16" fillId="7" borderId="29" xfId="0" applyNumberFormat="1" applyFont="1" applyFill="1" applyBorder="1" applyAlignment="1">
      <alignment horizontal="right"/>
    </xf>
    <xf numFmtId="3" fontId="36" fillId="7" borderId="54" xfId="0" applyNumberFormat="1" applyFont="1" applyFill="1" applyBorder="1"/>
    <xf numFmtId="0" fontId="16" fillId="7" borderId="53" xfId="0" applyFont="1" applyFill="1" applyBorder="1" applyAlignment="1">
      <alignment horizontal="left"/>
    </xf>
    <xf numFmtId="3" fontId="31" fillId="7" borderId="11" xfId="0" applyNumberFormat="1" applyFont="1" applyFill="1" applyBorder="1"/>
    <xf numFmtId="3" fontId="31" fillId="7" borderId="36" xfId="0" applyNumberFormat="1" applyFont="1" applyFill="1" applyBorder="1"/>
    <xf numFmtId="3" fontId="4" fillId="7" borderId="59" xfId="0" applyNumberFormat="1" applyFont="1" applyFill="1" applyBorder="1"/>
    <xf numFmtId="167" fontId="1" fillId="6" borderId="22" xfId="2" applyNumberFormat="1" applyFont="1" applyFill="1" applyBorder="1" applyAlignment="1" applyProtection="1">
      <alignment horizontal="right"/>
      <protection locked="0"/>
    </xf>
    <xf numFmtId="166" fontId="0" fillId="7" borderId="35" xfId="0" applyNumberFormat="1" applyFill="1" applyBorder="1" applyAlignment="1">
      <alignment horizontal="center"/>
    </xf>
    <xf numFmtId="0" fontId="0" fillId="6" borderId="23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2" fontId="21" fillId="6" borderId="28" xfId="0" applyNumberFormat="1" applyFont="1" applyFill="1" applyBorder="1" applyAlignment="1">
      <alignment horizontal="right"/>
    </xf>
    <xf numFmtId="9" fontId="1" fillId="7" borderId="23" xfId="2" applyNumberFormat="1" applyFont="1" applyFill="1" applyBorder="1" applyAlignment="1">
      <alignment horizontal="center"/>
    </xf>
    <xf numFmtId="0" fontId="40" fillId="0" borderId="0" xfId="0" applyFont="1" applyBorder="1" applyAlignment="1">
      <alignment horizontal="right"/>
    </xf>
    <xf numFmtId="0" fontId="0" fillId="0" borderId="9" xfId="0" applyBorder="1"/>
    <xf numFmtId="3" fontId="21" fillId="7" borderId="41" xfId="0" applyNumberFormat="1" applyFont="1" applyFill="1" applyBorder="1"/>
    <xf numFmtId="4" fontId="33" fillId="6" borderId="27" xfId="0" applyNumberFormat="1" applyFont="1" applyFill="1" applyBorder="1" applyAlignment="1" applyProtection="1">
      <alignment horizontal="right"/>
      <protection locked="0"/>
    </xf>
    <xf numFmtId="0" fontId="16" fillId="7" borderId="52" xfId="0" applyFont="1" applyFill="1" applyBorder="1" applyAlignment="1">
      <alignment horizontal="left"/>
    </xf>
    <xf numFmtId="0" fontId="31" fillId="5" borderId="36" xfId="0" applyFont="1" applyFill="1" applyBorder="1"/>
    <xf numFmtId="2" fontId="21" fillId="3" borderId="28" xfId="0" applyNumberFormat="1" applyFont="1" applyFill="1" applyBorder="1" applyAlignment="1">
      <alignment horizontal="right"/>
    </xf>
    <xf numFmtId="0" fontId="21" fillId="3" borderId="22" xfId="0" applyFont="1" applyFill="1" applyBorder="1" applyAlignment="1">
      <alignment horizontal="right"/>
    </xf>
    <xf numFmtId="3" fontId="4" fillId="3" borderId="8" xfId="0" applyNumberFormat="1" applyFont="1" applyFill="1" applyBorder="1" applyAlignment="1" applyProtection="1">
      <alignment horizontal="right"/>
      <protection locked="0"/>
    </xf>
    <xf numFmtId="4" fontId="33" fillId="3" borderId="27" xfId="0" applyNumberFormat="1" applyFont="1" applyFill="1" applyBorder="1" applyAlignment="1" applyProtection="1">
      <alignment horizontal="right"/>
      <protection locked="0"/>
    </xf>
    <xf numFmtId="167" fontId="1" fillId="3" borderId="22" xfId="2" applyNumberFormat="1" applyFont="1" applyFill="1" applyBorder="1" applyAlignment="1" applyProtection="1">
      <alignment horizontal="right"/>
      <protection locked="0"/>
    </xf>
    <xf numFmtId="166" fontId="1" fillId="3" borderId="19" xfId="0" applyNumberFormat="1" applyFont="1" applyFill="1" applyBorder="1" applyAlignment="1" applyProtection="1">
      <alignment horizontal="right"/>
      <protection locked="0"/>
    </xf>
    <xf numFmtId="9" fontId="10" fillId="3" borderId="1" xfId="2" applyFont="1" applyFill="1" applyBorder="1" applyAlignment="1">
      <alignment horizontal="center"/>
    </xf>
    <xf numFmtId="9" fontId="10" fillId="3" borderId="8" xfId="2" applyFont="1" applyFill="1" applyBorder="1" applyAlignment="1">
      <alignment horizontal="center"/>
    </xf>
    <xf numFmtId="9" fontId="10" fillId="3" borderId="23" xfId="2" applyFont="1" applyFill="1" applyBorder="1" applyAlignment="1">
      <alignment horizontal="center"/>
    </xf>
    <xf numFmtId="0" fontId="0" fillId="3" borderId="23" xfId="0" applyFill="1" applyBorder="1" applyAlignment="1" applyProtection="1">
      <alignment horizontal="center"/>
      <protection locked="0"/>
    </xf>
    <xf numFmtId="166" fontId="0" fillId="3" borderId="8" xfId="0" applyNumberFormat="1" applyFill="1" applyBorder="1" applyAlignment="1" applyProtection="1">
      <alignment horizontal="center"/>
      <protection locked="0"/>
    </xf>
    <xf numFmtId="166" fontId="0" fillId="3" borderId="19" xfId="0" applyNumberFormat="1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9" fontId="19" fillId="3" borderId="1" xfId="2" applyFont="1" applyFill="1" applyBorder="1" applyAlignment="1" applyProtection="1">
      <alignment horizontal="right"/>
      <protection locked="0"/>
    </xf>
    <xf numFmtId="9" fontId="19" fillId="3" borderId="8" xfId="2" applyFont="1" applyFill="1" applyBorder="1" applyAlignment="1" applyProtection="1">
      <alignment horizontal="right"/>
      <protection locked="0"/>
    </xf>
    <xf numFmtId="9" fontId="19" fillId="3" borderId="23" xfId="2" applyFont="1" applyFill="1" applyBorder="1" applyAlignment="1" applyProtection="1">
      <alignment horizontal="right"/>
      <protection locked="0"/>
    </xf>
    <xf numFmtId="166" fontId="0" fillId="3" borderId="19" xfId="0" applyNumberFormat="1" applyFill="1" applyBorder="1"/>
    <xf numFmtId="9" fontId="19" fillId="3" borderId="21" xfId="2" applyFont="1" applyFill="1" applyBorder="1" applyAlignment="1" applyProtection="1">
      <alignment horizontal="right"/>
      <protection locked="0"/>
    </xf>
    <xf numFmtId="9" fontId="19" fillId="3" borderId="33" xfId="2" applyFont="1" applyFill="1" applyBorder="1" applyAlignment="1" applyProtection="1">
      <alignment horizontal="right"/>
      <protection locked="0"/>
    </xf>
    <xf numFmtId="9" fontId="19" fillId="3" borderId="34" xfId="2" applyFont="1" applyFill="1" applyBorder="1" applyAlignment="1" applyProtection="1">
      <alignment horizontal="right"/>
      <protection locked="0"/>
    </xf>
    <xf numFmtId="0" fontId="0" fillId="3" borderId="33" xfId="0" applyFill="1" applyBorder="1" applyAlignment="1" applyProtection="1">
      <alignment horizontal="center"/>
      <protection locked="0"/>
    </xf>
    <xf numFmtId="166" fontId="0" fillId="3" borderId="33" xfId="0" applyNumberFormat="1" applyFill="1" applyBorder="1" applyAlignment="1" applyProtection="1">
      <alignment horizontal="center"/>
      <protection locked="0"/>
    </xf>
    <xf numFmtId="166" fontId="0" fillId="3" borderId="20" xfId="0" applyNumberFormat="1" applyFill="1" applyBorder="1" applyProtection="1">
      <protection locked="0"/>
    </xf>
    <xf numFmtId="0" fontId="0" fillId="3" borderId="27" xfId="0" applyFill="1" applyBorder="1" applyAlignment="1" applyProtection="1">
      <alignment horizontal="center"/>
      <protection locked="0"/>
    </xf>
    <xf numFmtId="166" fontId="0" fillId="3" borderId="27" xfId="0" applyNumberFormat="1" applyFill="1" applyBorder="1" applyAlignment="1" applyProtection="1">
      <alignment horizontal="center"/>
      <protection locked="0"/>
    </xf>
    <xf numFmtId="166" fontId="0" fillId="3" borderId="55" xfId="0" applyNumberFormat="1" applyFill="1" applyBorder="1" applyProtection="1">
      <protection locked="0"/>
    </xf>
    <xf numFmtId="9" fontId="19" fillId="3" borderId="26" xfId="2" applyFont="1" applyFill="1" applyBorder="1" applyAlignment="1" applyProtection="1">
      <alignment horizontal="right"/>
      <protection locked="0"/>
    </xf>
    <xf numFmtId="9" fontId="19" fillId="3" borderId="27" xfId="2" applyFont="1" applyFill="1" applyBorder="1" applyAlignment="1" applyProtection="1">
      <alignment horizontal="right"/>
      <protection locked="0"/>
    </xf>
    <xf numFmtId="9" fontId="19" fillId="3" borderId="28" xfId="2" applyFont="1" applyFill="1" applyBorder="1" applyAlignment="1" applyProtection="1">
      <alignment horizontal="right"/>
      <protection locked="0"/>
    </xf>
    <xf numFmtId="3" fontId="17" fillId="3" borderId="33" xfId="0" applyNumberFormat="1" applyFont="1" applyFill="1" applyBorder="1" applyAlignment="1">
      <alignment horizontal="right"/>
    </xf>
    <xf numFmtId="3" fontId="17" fillId="3" borderId="34" xfId="0" applyNumberFormat="1" applyFont="1" applyFill="1" applyBorder="1" applyAlignment="1">
      <alignment horizontal="right"/>
    </xf>
    <xf numFmtId="3" fontId="17" fillId="3" borderId="27" xfId="0" applyNumberFormat="1" applyFont="1" applyFill="1" applyBorder="1" applyAlignment="1">
      <alignment horizontal="right"/>
    </xf>
    <xf numFmtId="3" fontId="17" fillId="3" borderId="28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3" fontId="17" fillId="3" borderId="19" xfId="0" applyNumberFormat="1" applyFont="1" applyFill="1" applyBorder="1" applyAlignment="1">
      <alignment horizontal="right"/>
    </xf>
    <xf numFmtId="3" fontId="17" fillId="3" borderId="55" xfId="0" applyNumberFormat="1" applyFont="1" applyFill="1" applyBorder="1" applyAlignment="1">
      <alignment horizontal="right"/>
    </xf>
    <xf numFmtId="3" fontId="17" fillId="3" borderId="20" xfId="0" applyNumberFormat="1" applyFont="1" applyFill="1" applyBorder="1" applyAlignment="1">
      <alignment horizontal="right"/>
    </xf>
    <xf numFmtId="3" fontId="31" fillId="3" borderId="36" xfId="0" applyNumberFormat="1" applyFont="1" applyFill="1" applyBorder="1"/>
    <xf numFmtId="3" fontId="32" fillId="7" borderId="58" xfId="0" applyNumberFormat="1" applyFont="1" applyFill="1" applyBorder="1"/>
    <xf numFmtId="3" fontId="31" fillId="7" borderId="8" xfId="0" applyNumberFormat="1" applyFont="1" applyFill="1" applyBorder="1"/>
    <xf numFmtId="3" fontId="31" fillId="3" borderId="25" xfId="0" applyNumberFormat="1" applyFont="1" applyFill="1" applyBorder="1"/>
    <xf numFmtId="0" fontId="42" fillId="0" borderId="0" xfId="0" applyFont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4" xfId="0" applyBorder="1"/>
    <xf numFmtId="0" fontId="0" fillId="0" borderId="50" xfId="0" applyBorder="1"/>
    <xf numFmtId="0" fontId="0" fillId="0" borderId="3" xfId="0" applyBorder="1"/>
    <xf numFmtId="0" fontId="0" fillId="0" borderId="57" xfId="0" applyBorder="1"/>
    <xf numFmtId="0" fontId="0" fillId="0" borderId="2" xfId="0" applyBorder="1" applyAlignment="1">
      <alignment horizontal="right"/>
    </xf>
    <xf numFmtId="0" fontId="0" fillId="0" borderId="21" xfId="0" applyBorder="1" applyAlignment="1">
      <alignment horizontal="right"/>
    </xf>
    <xf numFmtId="0" fontId="38" fillId="7" borderId="17" xfId="0" applyFont="1" applyFill="1" applyBorder="1" applyAlignment="1">
      <alignment horizontal="center" wrapText="1"/>
    </xf>
    <xf numFmtId="0" fontId="38" fillId="7" borderId="18" xfId="0" applyFont="1" applyFill="1" applyBorder="1" applyAlignment="1">
      <alignment horizontal="center" wrapText="1"/>
    </xf>
    <xf numFmtId="0" fontId="38" fillId="7" borderId="67" xfId="0" applyFont="1" applyFill="1" applyBorder="1" applyAlignment="1">
      <alignment horizontal="center" wrapText="1"/>
    </xf>
    <xf numFmtId="0" fontId="38" fillId="7" borderId="49" xfId="0" applyFont="1" applyFill="1" applyBorder="1" applyAlignment="1">
      <alignment horizontal="center" wrapText="1"/>
    </xf>
    <xf numFmtId="0" fontId="0" fillId="0" borderId="15" xfId="0" applyBorder="1"/>
    <xf numFmtId="0" fontId="0" fillId="0" borderId="10" xfId="0" applyBorder="1"/>
    <xf numFmtId="0" fontId="0" fillId="0" borderId="0" xfId="0" applyBorder="1"/>
    <xf numFmtId="0" fontId="0" fillId="0" borderId="16" xfId="0" applyBorder="1"/>
    <xf numFmtId="3" fontId="0" fillId="0" borderId="12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40" xfId="0" applyNumberFormat="1" applyBorder="1" applyAlignment="1">
      <alignment horizontal="right"/>
    </xf>
    <xf numFmtId="0" fontId="10" fillId="7" borderId="69" xfId="0" applyFont="1" applyFill="1" applyBorder="1" applyAlignment="1">
      <alignment horizontal="center" wrapText="1"/>
    </xf>
    <xf numFmtId="0" fontId="10" fillId="7" borderId="66" xfId="0" applyFont="1" applyFill="1" applyBorder="1" applyAlignment="1">
      <alignment horizontal="center" wrapText="1"/>
    </xf>
    <xf numFmtId="0" fontId="1" fillId="7" borderId="12" xfId="0" applyFont="1" applyFill="1" applyBorder="1"/>
    <xf numFmtId="0" fontId="1" fillId="7" borderId="1" xfId="0" applyFont="1" applyFill="1" applyBorder="1"/>
    <xf numFmtId="0" fontId="28" fillId="7" borderId="19" xfId="0" applyFont="1" applyFill="1" applyBorder="1" applyAlignment="1">
      <alignment horizontal="right"/>
    </xf>
    <xf numFmtId="0" fontId="28" fillId="7" borderId="1" xfId="0" applyFont="1" applyFill="1" applyBorder="1" applyAlignment="1">
      <alignment horizontal="right"/>
    </xf>
    <xf numFmtId="0" fontId="0" fillId="7" borderId="19" xfId="0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15" fillId="5" borderId="52" xfId="0" applyFont="1" applyFill="1" applyBorder="1" applyAlignment="1">
      <alignment horizontal="left" vertical="center" wrapText="1"/>
    </xf>
    <xf numFmtId="0" fontId="15" fillId="5" borderId="24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0" fillId="6" borderId="19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5" fillId="0" borderId="1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3" fontId="4" fillId="7" borderId="19" xfId="0" applyNumberFormat="1" applyFont="1" applyFill="1" applyBorder="1" applyAlignment="1">
      <alignment horizontal="right"/>
    </xf>
    <xf numFmtId="3" fontId="4" fillId="7" borderId="7" xfId="0" applyNumberFormat="1" applyFont="1" applyFill="1" applyBorder="1" applyAlignment="1">
      <alignment horizontal="right"/>
    </xf>
    <xf numFmtId="0" fontId="4" fillId="7" borderId="25" xfId="0" applyFont="1" applyFill="1" applyBorder="1" applyAlignment="1">
      <alignment horizontal="center" wrapText="1"/>
    </xf>
    <xf numFmtId="0" fontId="4" fillId="7" borderId="22" xfId="0" applyFont="1" applyFill="1" applyBorder="1" applyAlignment="1">
      <alignment horizontal="center" wrapText="1"/>
    </xf>
    <xf numFmtId="0" fontId="10" fillId="7" borderId="53" xfId="0" applyFont="1" applyFill="1" applyBorder="1" applyAlignment="1">
      <alignment horizontal="center" vertical="center"/>
    </xf>
    <xf numFmtId="0" fontId="10" fillId="7" borderId="61" xfId="0" applyFont="1" applyFill="1" applyBorder="1" applyAlignment="1">
      <alignment horizontal="center" vertical="center"/>
    </xf>
    <xf numFmtId="0" fontId="4" fillId="7" borderId="69" xfId="0" applyFont="1" applyFill="1" applyBorder="1" applyAlignment="1">
      <alignment horizontal="center" wrapText="1"/>
    </xf>
    <xf numFmtId="0" fontId="4" fillId="7" borderId="66" xfId="0" applyFont="1" applyFill="1" applyBorder="1" applyAlignment="1">
      <alignment horizontal="center" wrapText="1"/>
    </xf>
    <xf numFmtId="0" fontId="37" fillId="7" borderId="17" xfId="0" applyFont="1" applyFill="1" applyBorder="1" applyAlignment="1">
      <alignment horizontal="center" wrapText="1"/>
    </xf>
    <xf numFmtId="0" fontId="37" fillId="7" borderId="68" xfId="0" applyFont="1" applyFill="1" applyBorder="1" applyAlignment="1">
      <alignment horizontal="center" wrapText="1"/>
    </xf>
    <xf numFmtId="0" fontId="0" fillId="6" borderId="12" xfId="0" applyFill="1" applyBorder="1" applyAlignment="1">
      <alignment horizontal="left"/>
    </xf>
    <xf numFmtId="0" fontId="4" fillId="0" borderId="12" xfId="0" applyFont="1" applyBorder="1"/>
    <xf numFmtId="0" fontId="4" fillId="0" borderId="7" xfId="0" applyFont="1" applyBorder="1"/>
    <xf numFmtId="0" fontId="10" fillId="7" borderId="25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right"/>
    </xf>
    <xf numFmtId="0" fontId="4" fillId="7" borderId="44" xfId="0" applyFont="1" applyFill="1" applyBorder="1" applyAlignment="1">
      <alignment horizontal="right"/>
    </xf>
    <xf numFmtId="0" fontId="1" fillId="7" borderId="45" xfId="0" applyFont="1" applyFill="1" applyBorder="1"/>
    <xf numFmtId="0" fontId="1" fillId="7" borderId="57" xfId="0" applyFont="1" applyFill="1" applyBorder="1"/>
    <xf numFmtId="0" fontId="15" fillId="6" borderId="60" xfId="0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/>
    </xf>
    <xf numFmtId="0" fontId="29" fillId="7" borderId="50" xfId="0" applyFont="1" applyFill="1" applyBorder="1" applyAlignment="1">
      <alignment horizontal="right"/>
    </xf>
    <xf numFmtId="0" fontId="29" fillId="7" borderId="57" xfId="0" applyFont="1" applyFill="1" applyBorder="1" applyAlignment="1">
      <alignment horizontal="right"/>
    </xf>
    <xf numFmtId="0" fontId="34" fillId="5" borderId="52" xfId="0" applyFont="1" applyFill="1" applyBorder="1" applyAlignment="1">
      <alignment horizontal="left"/>
    </xf>
    <xf numFmtId="0" fontId="34" fillId="5" borderId="53" xfId="0" applyFont="1" applyFill="1" applyBorder="1" applyAlignment="1">
      <alignment horizontal="left"/>
    </xf>
    <xf numFmtId="0" fontId="34" fillId="5" borderId="61" xfId="0" applyFont="1" applyFill="1" applyBorder="1" applyAlignment="1">
      <alignment horizontal="left"/>
    </xf>
    <xf numFmtId="0" fontId="10" fillId="7" borderId="60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4" fillId="7" borderId="52" xfId="0" applyFont="1" applyFill="1" applyBorder="1"/>
    <xf numFmtId="0" fontId="4" fillId="7" borderId="53" xfId="0" applyFont="1" applyFill="1" applyBorder="1"/>
    <xf numFmtId="0" fontId="4" fillId="7" borderId="61" xfId="0" applyFont="1" applyFill="1" applyBorder="1"/>
    <xf numFmtId="0" fontId="0" fillId="3" borderId="12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9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9" xfId="0" applyFill="1" applyBorder="1" applyAlignment="1">
      <alignment horizontal="left"/>
    </xf>
    <xf numFmtId="0" fontId="16" fillId="7" borderId="50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16" fillId="7" borderId="64" xfId="0" applyFont="1" applyFill="1" applyBorder="1" applyAlignment="1">
      <alignment horizontal="center"/>
    </xf>
    <xf numFmtId="0" fontId="21" fillId="7" borderId="4" xfId="0" applyFont="1" applyFill="1" applyBorder="1" applyAlignment="1">
      <alignment horizontal="center" vertical="center"/>
    </xf>
    <xf numFmtId="0" fontId="21" fillId="7" borderId="45" xfId="0" applyFont="1" applyFill="1" applyBorder="1" applyAlignment="1">
      <alignment horizontal="center" vertical="center"/>
    </xf>
    <xf numFmtId="0" fontId="21" fillId="7" borderId="65" xfId="0" applyFont="1" applyFill="1" applyBorder="1" applyAlignment="1">
      <alignment horizontal="center" vertical="center"/>
    </xf>
    <xf numFmtId="0" fontId="21" fillId="7" borderId="66" xfId="0" applyFont="1" applyFill="1" applyBorder="1" applyAlignment="1">
      <alignment horizontal="center" vertical="center"/>
    </xf>
    <xf numFmtId="0" fontId="15" fillId="7" borderId="43" xfId="0" applyFont="1" applyFill="1" applyBorder="1" applyAlignment="1">
      <alignment horizontal="left"/>
    </xf>
    <xf numFmtId="0" fontId="15" fillId="7" borderId="44" xfId="0" applyFont="1" applyFill="1" applyBorder="1" applyAlignment="1">
      <alignment horizontal="left"/>
    </xf>
    <xf numFmtId="0" fontId="15" fillId="7" borderId="58" xfId="0" applyFont="1" applyFill="1" applyBorder="1" applyAlignment="1">
      <alignment horizontal="left"/>
    </xf>
    <xf numFmtId="0" fontId="8" fillId="7" borderId="19" xfId="1" applyFont="1" applyFill="1" applyBorder="1" applyAlignment="1">
      <alignment horizontal="center"/>
    </xf>
    <xf numFmtId="0" fontId="8" fillId="7" borderId="1" xfId="1" applyFont="1" applyFill="1" applyBorder="1" applyAlignment="1">
      <alignment horizontal="center"/>
    </xf>
    <xf numFmtId="0" fontId="8" fillId="7" borderId="7" xfId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71" fontId="13" fillId="8" borderId="19" xfId="10" applyNumberFormat="1" applyFont="1" applyFill="1" applyBorder="1" applyAlignment="1">
      <alignment horizontal="center"/>
    </xf>
    <xf numFmtId="171" fontId="13" fillId="8" borderId="1" xfId="1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5" fontId="4" fillId="3" borderId="19" xfId="0" applyNumberFormat="1" applyFont="1" applyFill="1" applyBorder="1" applyAlignment="1" applyProtection="1">
      <alignment horizontal="center"/>
      <protection locked="0"/>
    </xf>
    <xf numFmtId="165" fontId="4" fillId="3" borderId="1" xfId="0" applyNumberFormat="1" applyFont="1" applyFill="1" applyBorder="1" applyAlignment="1" applyProtection="1">
      <alignment horizontal="center"/>
      <protection locked="0"/>
    </xf>
    <xf numFmtId="0" fontId="16" fillId="5" borderId="60" xfId="0" applyFont="1" applyFill="1" applyBorder="1" applyAlignment="1">
      <alignment horizontal="left"/>
    </xf>
    <xf numFmtId="0" fontId="16" fillId="5" borderId="26" xfId="0" applyFont="1" applyFill="1" applyBorder="1" applyAlignment="1">
      <alignment horizontal="left"/>
    </xf>
    <xf numFmtId="0" fontId="16" fillId="5" borderId="52" xfId="0" applyFont="1" applyFill="1" applyBorder="1" applyAlignment="1">
      <alignment horizontal="left"/>
    </xf>
    <xf numFmtId="0" fontId="16" fillId="5" borderId="24" xfId="0" applyFont="1" applyFill="1" applyBorder="1" applyAlignment="1">
      <alignment horizontal="left"/>
    </xf>
    <xf numFmtId="0" fontId="16" fillId="5" borderId="12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5" fillId="3" borderId="60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39" fillId="7" borderId="62" xfId="0" applyFont="1" applyFill="1" applyBorder="1" applyAlignment="1">
      <alignment horizontal="left" vertical="center"/>
    </xf>
    <xf numFmtId="0" fontId="39" fillId="7" borderId="63" xfId="0" applyFont="1" applyFill="1" applyBorder="1" applyAlignment="1">
      <alignment horizontal="left" vertical="center"/>
    </xf>
    <xf numFmtId="0" fontId="39" fillId="7" borderId="45" xfId="0" applyFont="1" applyFill="1" applyBorder="1" applyAlignment="1">
      <alignment horizontal="left" vertical="center"/>
    </xf>
    <xf numFmtId="0" fontId="39" fillId="7" borderId="57" xfId="0" applyFont="1" applyFill="1" applyBorder="1" applyAlignment="1">
      <alignment horizontal="left" vertical="center"/>
    </xf>
    <xf numFmtId="0" fontId="21" fillId="7" borderId="43" xfId="0" applyFont="1" applyFill="1" applyBorder="1" applyAlignment="1">
      <alignment horizontal="left"/>
    </xf>
    <xf numFmtId="0" fontId="21" fillId="7" borderId="59" xfId="0" applyFont="1" applyFill="1" applyBorder="1" applyAlignment="1">
      <alignment horizontal="left"/>
    </xf>
    <xf numFmtId="0" fontId="8" fillId="7" borderId="12" xfId="1" applyFont="1" applyFill="1" applyBorder="1" applyAlignment="1">
      <alignment horizontal="left"/>
    </xf>
    <xf numFmtId="0" fontId="8" fillId="7" borderId="1" xfId="1" applyFont="1" applyFill="1" applyBorder="1" applyAlignment="1">
      <alignment horizontal="left"/>
    </xf>
    <xf numFmtId="0" fontId="8" fillId="7" borderId="60" xfId="1" applyFont="1" applyFill="1" applyBorder="1" applyAlignment="1">
      <alignment horizontal="left"/>
    </xf>
    <xf numFmtId="0" fontId="8" fillId="7" borderId="26" xfId="1" applyFont="1" applyFill="1" applyBorder="1" applyAlignment="1">
      <alignment horizontal="left"/>
    </xf>
    <xf numFmtId="0" fontId="21" fillId="5" borderId="43" xfId="0" applyFont="1" applyFill="1" applyBorder="1" applyAlignment="1">
      <alignment horizontal="left"/>
    </xf>
    <xf numFmtId="0" fontId="21" fillId="5" borderId="59" xfId="0" applyFont="1" applyFill="1" applyBorder="1" applyAlignment="1">
      <alignment horizontal="left"/>
    </xf>
    <xf numFmtId="0" fontId="8" fillId="3" borderId="12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8" fillId="3" borderId="60" xfId="1" applyFont="1" applyFill="1" applyBorder="1" applyAlignment="1">
      <alignment horizontal="left"/>
    </xf>
    <xf numFmtId="0" fontId="8" fillId="3" borderId="26" xfId="1" applyFont="1" applyFill="1" applyBorder="1" applyAlignment="1">
      <alignment horizontal="left"/>
    </xf>
    <xf numFmtId="0" fontId="16" fillId="7" borderId="52" xfId="0" applyFont="1" applyFill="1" applyBorder="1" applyAlignment="1">
      <alignment horizontal="left"/>
    </xf>
    <xf numFmtId="0" fontId="16" fillId="7" borderId="24" xfId="0" applyFont="1" applyFill="1" applyBorder="1" applyAlignment="1">
      <alignment horizontal="left"/>
    </xf>
    <xf numFmtId="0" fontId="16" fillId="3" borderId="60" xfId="0" applyFont="1" applyFill="1" applyBorder="1" applyAlignment="1">
      <alignment horizontal="left"/>
    </xf>
    <xf numFmtId="0" fontId="16" fillId="3" borderId="26" xfId="0" applyFont="1" applyFill="1" applyBorder="1" applyAlignment="1">
      <alignment horizontal="left"/>
    </xf>
    <xf numFmtId="0" fontId="9" fillId="7" borderId="43" xfId="0" applyFont="1" applyFill="1" applyBorder="1" applyAlignment="1">
      <alignment horizontal="center"/>
    </xf>
    <xf numFmtId="0" fontId="9" fillId="7" borderId="44" xfId="0" applyFont="1" applyFill="1" applyBorder="1" applyAlignment="1">
      <alignment horizontal="center"/>
    </xf>
    <xf numFmtId="0" fontId="9" fillId="7" borderId="58" xfId="0" applyFont="1" applyFill="1" applyBorder="1" applyAlignment="1">
      <alignment horizontal="center"/>
    </xf>
    <xf numFmtId="0" fontId="41" fillId="0" borderId="62" xfId="0" applyFont="1" applyFill="1" applyBorder="1" applyAlignment="1">
      <alignment horizontal="center" vertical="center"/>
    </xf>
    <xf numFmtId="0" fontId="41" fillId="0" borderId="38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64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3" borderId="12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</cellXfs>
  <cellStyles count="11">
    <cellStyle name="Euro" xfId="6"/>
    <cellStyle name="Millares" xfId="10" builtinId="3"/>
    <cellStyle name="Moneda 2" xfId="5"/>
    <cellStyle name="Normal" xfId="0" builtinId="0"/>
    <cellStyle name="Normal 2" xfId="4"/>
    <cellStyle name="Normal 2 2" xfId="1"/>
    <cellStyle name="Normal 4" xfId="7"/>
    <cellStyle name="Normal 5" xfId="8"/>
    <cellStyle name="Porcentaje" xfId="2" builtinId="5"/>
    <cellStyle name="Porcentual 2 2" xfId="3"/>
    <cellStyle name="Porcentual 7" xfId="9"/>
  </cellStyles>
  <dxfs count="0"/>
  <tableStyles count="0" defaultTableStyle="TableStyleMedium9" defaultPivotStyle="PivotStyleLight16"/>
  <colors>
    <mruColors>
      <color rgb="FF99FF66"/>
      <color rgb="FF27FD17"/>
      <color rgb="FFFFFF99"/>
      <color rgb="FFFFFFD1"/>
      <color rgb="FFE7FEE2"/>
      <color rgb="FFC3FDB9"/>
      <color rgb="FFB2FDA5"/>
      <color rgb="FFD5EAFF"/>
      <color rgb="FFCCFF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0</xdr:row>
      <xdr:rowOff>9525</xdr:rowOff>
    </xdr:from>
    <xdr:to>
      <xdr:col>18</xdr:col>
      <xdr:colOff>500203</xdr:colOff>
      <xdr:row>1</xdr:row>
      <xdr:rowOff>158750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22413" y="9525"/>
          <a:ext cx="10932878" cy="46299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s-BO" sz="2000" b="1">
              <a:solidFill>
                <a:sysClr val="windowText" lastClr="000000"/>
              </a:solidFill>
            </a:rPr>
            <a:t>HOJA</a:t>
          </a:r>
          <a:r>
            <a:rPr lang="es-BO" sz="2000" b="1" baseline="0">
              <a:solidFill>
                <a:sysClr val="windowText" lastClr="000000"/>
              </a:solidFill>
            </a:rPr>
            <a:t> DE INGRESOS Y COSTOS  CULTIVOS TEMPORALES</a:t>
          </a:r>
          <a:endParaRPr lang="es-BO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15</xdr:col>
      <xdr:colOff>523876</xdr:colOff>
      <xdr:row>2</xdr:row>
      <xdr:rowOff>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9525"/>
          <a:ext cx="9128126" cy="43871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s-BO" sz="2000" b="1">
              <a:solidFill>
                <a:sysClr val="windowText" lastClr="000000"/>
              </a:solidFill>
            </a:rPr>
            <a:t>FLUJO  DE</a:t>
          </a:r>
          <a:r>
            <a:rPr lang="es-BO" sz="2000" b="1" baseline="0">
              <a:solidFill>
                <a:sysClr val="windowText" lastClr="000000"/>
              </a:solidFill>
            </a:rPr>
            <a:t>  CAJA</a:t>
          </a:r>
          <a:endParaRPr lang="es-BO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ortiz\Escritorio\MIGUEL%20ANGEL%20MONTE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aul%20Usnayo\Desktop\HOJAS%20DE%20COSTOS\FELIX%20YAPO%20MAMA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E.FF"/>
      <sheetName val="Inventarios + cxc"/>
      <sheetName val="Hoja auxiliar"/>
      <sheetName val="Cálculo de Cuotas"/>
      <sheetName val="bdp"/>
      <sheetName val="Hoja aux.p. Agrícola"/>
    </sheetNames>
    <sheetDataSet>
      <sheetData sheetId="0" refreshError="1"/>
      <sheetData sheetId="1" refreshError="1">
        <row r="1">
          <cell r="B1" t="str">
            <v>MIGUEL ANGEL MONTERO</v>
          </cell>
        </row>
      </sheetData>
      <sheetData sheetId="2" refreshError="1"/>
      <sheetData sheetId="3" refreshError="1">
        <row r="78">
          <cell r="I78">
            <v>16050</v>
          </cell>
          <cell r="K78">
            <v>0.53500000000000003</v>
          </cell>
        </row>
        <row r="107">
          <cell r="F107">
            <v>0</v>
          </cell>
        </row>
        <row r="108">
          <cell r="F108" t="e">
            <v>#DIV/0!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oja2"/>
      <sheetName val="BALANCE"/>
      <sheetName val="INVENTARIOS"/>
      <sheetName val="Agrícola "/>
      <sheetName val="Apicultura"/>
      <sheetName val="Hoja auxiliar"/>
      <sheetName val="Cálculo de cuotas"/>
      <sheetName val="Recomend+check list"/>
      <sheetName val="GTE1"/>
      <sheetName val="GTE2"/>
    </sheetNames>
    <sheetDataSet>
      <sheetData sheetId="0"/>
      <sheetData sheetId="1"/>
      <sheetData sheetId="2">
        <row r="6">
          <cell r="E6">
            <v>8</v>
          </cell>
        </row>
      </sheetData>
      <sheetData sheetId="3"/>
      <sheetData sheetId="4">
        <row r="7">
          <cell r="A7" t="str">
            <v>SOYA</v>
          </cell>
        </row>
      </sheetData>
      <sheetData sheetId="5">
        <row r="8">
          <cell r="C8">
            <v>0</v>
          </cell>
        </row>
        <row r="79">
          <cell r="D79">
            <v>0</v>
          </cell>
          <cell r="F79">
            <v>0</v>
          </cell>
        </row>
      </sheetData>
      <sheetData sheetId="6">
        <row r="8">
          <cell r="C8">
            <v>0</v>
          </cell>
        </row>
      </sheetData>
      <sheetData sheetId="7">
        <row r="14">
          <cell r="F14">
            <v>4430.3400108042551</v>
          </cell>
        </row>
      </sheetData>
      <sheetData sheetId="8">
        <row r="3">
          <cell r="D3" t="str">
            <v>JOSE LUIS LOPEZ PECHO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204"/>
  <sheetViews>
    <sheetView showGridLines="0" tabSelected="1" zoomScale="110" zoomScaleNormal="110" zoomScaleSheetLayoutView="85" workbookViewId="0">
      <selection activeCell="A42" sqref="A42:E42"/>
    </sheetView>
  </sheetViews>
  <sheetFormatPr baseColWidth="10" defaultColWidth="11.453125" defaultRowHeight="14.5" x14ac:dyDescent="0.35"/>
  <cols>
    <col min="1" max="1" width="8.26953125" style="45" customWidth="1"/>
    <col min="2" max="2" width="15.1796875" style="45" customWidth="1"/>
    <col min="3" max="3" width="9.453125" style="13" customWidth="1"/>
    <col min="4" max="4" width="12.453125" style="13" customWidth="1"/>
    <col min="5" max="5" width="11" style="45" customWidth="1"/>
    <col min="6" max="6" width="10.26953125" style="45" customWidth="1"/>
    <col min="7" max="7" width="11.1796875" style="45" customWidth="1"/>
    <col min="8" max="8" width="8.1796875" style="45" customWidth="1"/>
    <col min="9" max="9" width="8" style="45" customWidth="1"/>
    <col min="10" max="10" width="7" style="45" customWidth="1"/>
    <col min="11" max="11" width="7.26953125" style="45" customWidth="1"/>
    <col min="12" max="12" width="7" style="45" customWidth="1"/>
    <col min="13" max="13" width="8" style="45" customWidth="1"/>
    <col min="14" max="14" width="7" style="45" customWidth="1"/>
    <col min="15" max="15" width="7.54296875" style="45" customWidth="1"/>
    <col min="16" max="16" width="7" style="45" customWidth="1"/>
    <col min="17" max="17" width="7.81640625" style="45" customWidth="1"/>
    <col min="18" max="18" width="8" style="45" customWidth="1"/>
    <col min="19" max="19" width="8.7265625" style="45" customWidth="1"/>
    <col min="20" max="20" width="15.54296875" style="17" customWidth="1"/>
    <col min="21" max="21" width="13.26953125" style="45" customWidth="1"/>
    <col min="22" max="25" width="8.26953125" style="45" customWidth="1"/>
    <col min="26" max="16384" width="11.453125" style="45"/>
  </cols>
  <sheetData>
    <row r="1" spans="1:47" ht="24.75" customHeight="1" x14ac:dyDescent="0.4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4"/>
    </row>
    <row r="2" spans="1:47" ht="16.5" customHeight="1" x14ac:dyDescent="0.4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4"/>
    </row>
    <row r="3" spans="1:47" s="5" customFormat="1" ht="13.5" customHeight="1" x14ac:dyDescent="0.4">
      <c r="A3" s="1"/>
      <c r="B3" s="325"/>
      <c r="C3" s="326"/>
      <c r="E3" s="325"/>
      <c r="F3" s="326"/>
      <c r="G3" s="45"/>
      <c r="H3" s="325"/>
      <c r="I3" s="327"/>
      <c r="J3" s="326"/>
      <c r="K3" s="60"/>
      <c r="L3" s="325"/>
      <c r="M3" s="327"/>
      <c r="N3" s="326"/>
      <c r="AA3" s="55"/>
      <c r="AB3" s="57"/>
      <c r="AE3" s="4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s="8" customFormat="1" ht="13.5" customHeight="1" x14ac:dyDescent="0.35">
      <c r="B4" s="66" t="s">
        <v>0</v>
      </c>
      <c r="C4" s="58"/>
      <c r="D4" s="59"/>
      <c r="E4" s="65" t="s">
        <v>48</v>
      </c>
      <c r="G4" s="45"/>
      <c r="I4" s="59" t="s">
        <v>12</v>
      </c>
      <c r="J4" s="59"/>
      <c r="M4" s="59" t="s">
        <v>13</v>
      </c>
      <c r="P4" s="59"/>
      <c r="Q4" s="59"/>
      <c r="U4" s="5"/>
      <c r="V4" s="5"/>
      <c r="W4" s="5"/>
      <c r="X4" s="5"/>
      <c r="Y4" s="5"/>
      <c r="Z4" s="5"/>
      <c r="AA4" s="56"/>
      <c r="AB4" s="54"/>
      <c r="AE4" s="45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</row>
    <row r="5" spans="1:47" ht="15.5" x14ac:dyDescent="0.35">
      <c r="A5" s="12" t="s">
        <v>14</v>
      </c>
      <c r="D5" s="71">
        <v>44057</v>
      </c>
      <c r="F5" s="14"/>
      <c r="H5" s="15" t="s">
        <v>38</v>
      </c>
      <c r="I5" s="332">
        <v>18</v>
      </c>
      <c r="J5" s="333"/>
      <c r="K5" s="44"/>
      <c r="L5" s="16"/>
      <c r="M5" s="16"/>
      <c r="N5" s="16"/>
      <c r="O5" s="16"/>
      <c r="P5" s="16"/>
      <c r="Q5" s="15" t="s">
        <v>91</v>
      </c>
      <c r="R5" s="329">
        <f>+((F11*F9*S12)+(F54*F52*S55)+(F97*F95*S98)+(F140*F138*S141))</f>
        <v>800</v>
      </c>
      <c r="S5" s="330"/>
    </row>
    <row r="6" spans="1:47" ht="5.25" customHeight="1" thickBot="1" x14ac:dyDescent="0.4">
      <c r="A6" s="328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</row>
    <row r="7" spans="1:47" ht="19.5" customHeight="1" x14ac:dyDescent="0.35">
      <c r="A7" s="270" t="s">
        <v>56</v>
      </c>
      <c r="B7" s="271"/>
      <c r="C7" s="285" t="s">
        <v>15</v>
      </c>
      <c r="D7" s="287" t="s">
        <v>53</v>
      </c>
      <c r="E7" s="292" t="s">
        <v>54</v>
      </c>
      <c r="F7" s="281" t="s">
        <v>16</v>
      </c>
      <c r="G7" s="262" t="s">
        <v>73</v>
      </c>
      <c r="H7" s="283" t="s">
        <v>17</v>
      </c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4"/>
      <c r="V7" s="19"/>
    </row>
    <row r="8" spans="1:47" ht="18.75" customHeight="1" x14ac:dyDescent="0.35">
      <c r="A8" s="272" t="s">
        <v>61</v>
      </c>
      <c r="B8" s="273"/>
      <c r="C8" s="286"/>
      <c r="D8" s="288"/>
      <c r="E8" s="293"/>
      <c r="F8" s="282"/>
      <c r="G8" s="263"/>
      <c r="H8" s="72">
        <f>+D5</f>
        <v>44057</v>
      </c>
      <c r="I8" s="72" t="s">
        <v>94</v>
      </c>
      <c r="J8" s="72" t="s">
        <v>95</v>
      </c>
      <c r="K8" s="72" t="s">
        <v>96</v>
      </c>
      <c r="L8" s="72" t="s">
        <v>97</v>
      </c>
      <c r="M8" s="72" t="s">
        <v>98</v>
      </c>
      <c r="N8" s="72" t="s">
        <v>99</v>
      </c>
      <c r="O8" s="72" t="s">
        <v>100</v>
      </c>
      <c r="P8" s="72" t="s">
        <v>101</v>
      </c>
      <c r="Q8" s="72" t="s">
        <v>102</v>
      </c>
      <c r="R8" s="72" t="s">
        <v>103</v>
      </c>
      <c r="S8" s="72" t="s">
        <v>104</v>
      </c>
      <c r="T8" s="21" t="s">
        <v>18</v>
      </c>
      <c r="V8" s="22"/>
    </row>
    <row r="9" spans="1:47" ht="15" thickBot="1" x14ac:dyDescent="0.4">
      <c r="A9" s="340" t="s">
        <v>81</v>
      </c>
      <c r="B9" s="341"/>
      <c r="C9" s="199">
        <v>1</v>
      </c>
      <c r="D9" s="186">
        <f>(C11+C12)/2</f>
        <v>200</v>
      </c>
      <c r="E9" s="125">
        <f>+D9*C9</f>
        <v>200</v>
      </c>
      <c r="F9" s="202">
        <v>160</v>
      </c>
      <c r="G9" s="195">
        <f>+F9*F12*S12</f>
        <v>30560</v>
      </c>
      <c r="H9" s="205"/>
      <c r="I9" s="206"/>
      <c r="J9" s="206"/>
      <c r="K9" s="206"/>
      <c r="L9" s="206"/>
      <c r="M9" s="206"/>
      <c r="N9" s="206"/>
      <c r="O9" s="206"/>
      <c r="P9" s="206"/>
      <c r="Q9" s="206">
        <v>0.4</v>
      </c>
      <c r="R9" s="206">
        <v>0.6</v>
      </c>
      <c r="S9" s="207"/>
      <c r="T9" s="23"/>
    </row>
    <row r="10" spans="1:47" x14ac:dyDescent="0.35">
      <c r="A10" s="296" t="s">
        <v>20</v>
      </c>
      <c r="B10" s="297"/>
      <c r="C10" s="200" t="s">
        <v>80</v>
      </c>
      <c r="D10" s="300" t="s">
        <v>55</v>
      </c>
      <c r="E10" s="301"/>
      <c r="F10" s="203">
        <v>0.02</v>
      </c>
      <c r="G10" s="194"/>
      <c r="H10" s="81">
        <f t="shared" ref="H10:S10" si="0">+$G$9*H9</f>
        <v>0</v>
      </c>
      <c r="I10" s="81">
        <f t="shared" si="0"/>
        <v>0</v>
      </c>
      <c r="J10" s="81">
        <f t="shared" si="0"/>
        <v>0</v>
      </c>
      <c r="K10" s="81">
        <f t="shared" si="0"/>
        <v>0</v>
      </c>
      <c r="L10" s="81">
        <f t="shared" si="0"/>
        <v>0</v>
      </c>
      <c r="M10" s="81">
        <f t="shared" si="0"/>
        <v>0</v>
      </c>
      <c r="N10" s="81">
        <f t="shared" si="0"/>
        <v>0</v>
      </c>
      <c r="O10" s="81">
        <f t="shared" si="0"/>
        <v>0</v>
      </c>
      <c r="P10" s="81">
        <f t="shared" si="0"/>
        <v>0</v>
      </c>
      <c r="Q10" s="81">
        <f t="shared" si="0"/>
        <v>12224</v>
      </c>
      <c r="R10" s="81">
        <f t="shared" si="0"/>
        <v>18336</v>
      </c>
      <c r="S10" s="82">
        <f t="shared" si="0"/>
        <v>0</v>
      </c>
      <c r="T10" s="23" t="str">
        <f>IF(SUM(H10:S10)=G9,"BIEN PROSEGUIR","ERROR rev. distribución de INGRESOS")</f>
        <v>BIEN PROSEGUIR</v>
      </c>
      <c r="V10" s="24"/>
      <c r="W10" s="61"/>
      <c r="X10" s="61"/>
      <c r="Y10" s="61"/>
      <c r="Z10" s="61"/>
    </row>
    <row r="11" spans="1:47" x14ac:dyDescent="0.35">
      <c r="A11" s="264" t="s">
        <v>51</v>
      </c>
      <c r="B11" s="265"/>
      <c r="C11" s="201">
        <v>220</v>
      </c>
      <c r="D11" s="268" t="s">
        <v>21</v>
      </c>
      <c r="E11" s="269"/>
      <c r="F11" s="204">
        <v>5</v>
      </c>
      <c r="G11" s="276" t="s">
        <v>64</v>
      </c>
      <c r="H11" s="277"/>
      <c r="I11" s="277"/>
      <c r="J11" s="278"/>
      <c r="K11" s="279">
        <f>+G47*S12</f>
        <v>17253</v>
      </c>
      <c r="L11" s="280"/>
      <c r="M11" s="126" t="s">
        <v>22</v>
      </c>
      <c r="N11" s="70"/>
      <c r="O11" s="70"/>
      <c r="P11" s="163"/>
      <c r="Q11" s="163"/>
      <c r="R11" s="164" t="s">
        <v>23</v>
      </c>
      <c r="S11" s="83">
        <f>(G9-K11)/G9</f>
        <v>0.43543848167539267</v>
      </c>
      <c r="T11" s="25"/>
      <c r="V11" s="24"/>
      <c r="W11" s="61"/>
      <c r="X11" s="61"/>
      <c r="Y11" s="61"/>
      <c r="Z11" s="61"/>
    </row>
    <row r="12" spans="1:47" x14ac:dyDescent="0.35">
      <c r="A12" s="264" t="s">
        <v>52</v>
      </c>
      <c r="B12" s="265"/>
      <c r="C12" s="201">
        <v>180</v>
      </c>
      <c r="D12" s="266" t="s">
        <v>24</v>
      </c>
      <c r="E12" s="267"/>
      <c r="F12" s="127">
        <f>(E9-(F10*E9)-F11)</f>
        <v>191</v>
      </c>
      <c r="G12" s="189"/>
      <c r="H12" s="189"/>
      <c r="I12" s="161"/>
      <c r="J12" s="189" t="s">
        <v>65</v>
      </c>
      <c r="K12" s="279">
        <f>D9/C9</f>
        <v>200</v>
      </c>
      <c r="L12" s="280"/>
      <c r="M12" s="126" t="str">
        <f>C10</f>
        <v>qq</v>
      </c>
      <c r="N12" s="190"/>
      <c r="O12" s="188"/>
      <c r="P12" s="43"/>
      <c r="Q12" s="162"/>
      <c r="R12" s="193" t="s">
        <v>59</v>
      </c>
      <c r="S12" s="208">
        <v>1</v>
      </c>
      <c r="T12" s="25"/>
      <c r="V12" s="61"/>
      <c r="W12" s="61"/>
      <c r="X12" s="61"/>
      <c r="Y12" s="61"/>
      <c r="Z12" s="61"/>
    </row>
    <row r="13" spans="1:47" ht="6" customHeight="1" thickBot="1" x14ac:dyDescent="0.4">
      <c r="A13" s="255"/>
      <c r="B13" s="256"/>
      <c r="C13" s="256"/>
      <c r="D13" s="256"/>
      <c r="E13" s="256"/>
      <c r="F13" s="256"/>
      <c r="G13" s="257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8"/>
      <c r="T13" s="26"/>
      <c r="V13" s="61"/>
      <c r="W13" s="61"/>
      <c r="X13" s="61"/>
      <c r="Y13" s="61"/>
      <c r="Z13" s="61"/>
    </row>
    <row r="14" spans="1:47" ht="15.75" customHeight="1" x14ac:dyDescent="0.35">
      <c r="A14" s="302" t="s">
        <v>67</v>
      </c>
      <c r="B14" s="303"/>
      <c r="C14" s="303"/>
      <c r="D14" s="303"/>
      <c r="E14" s="304"/>
      <c r="F14" s="251" t="s">
        <v>60</v>
      </c>
      <c r="G14" s="253" t="s">
        <v>66</v>
      </c>
      <c r="H14" s="283" t="s">
        <v>93</v>
      </c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4"/>
      <c r="T14" s="27"/>
      <c r="V14" s="61"/>
      <c r="W14" s="61"/>
      <c r="X14" s="61"/>
      <c r="Y14" s="61"/>
      <c r="Z14" s="61"/>
    </row>
    <row r="15" spans="1:47" ht="15" thickBot="1" x14ac:dyDescent="0.4">
      <c r="A15" s="305" t="s">
        <v>57</v>
      </c>
      <c r="B15" s="306"/>
      <c r="C15" s="99" t="s">
        <v>2</v>
      </c>
      <c r="D15" s="99" t="s">
        <v>3</v>
      </c>
      <c r="E15" s="157" t="s">
        <v>26</v>
      </c>
      <c r="F15" s="252"/>
      <c r="G15" s="254"/>
      <c r="H15" s="100">
        <f t="shared" ref="H15:S15" si="1">+H8</f>
        <v>44057</v>
      </c>
      <c r="I15" s="101" t="str">
        <f t="shared" si="1"/>
        <v>sep</v>
      </c>
      <c r="J15" s="101" t="str">
        <f t="shared" si="1"/>
        <v>oct</v>
      </c>
      <c r="K15" s="101" t="str">
        <f t="shared" si="1"/>
        <v>nov</v>
      </c>
      <c r="L15" s="101" t="str">
        <f t="shared" si="1"/>
        <v>dic</v>
      </c>
      <c r="M15" s="101" t="str">
        <f t="shared" si="1"/>
        <v>ene</v>
      </c>
      <c r="N15" s="101" t="str">
        <f t="shared" si="1"/>
        <v>feb</v>
      </c>
      <c r="O15" s="101" t="str">
        <f t="shared" si="1"/>
        <v>mar</v>
      </c>
      <c r="P15" s="101" t="str">
        <f t="shared" si="1"/>
        <v>abr</v>
      </c>
      <c r="Q15" s="101" t="str">
        <f t="shared" si="1"/>
        <v>may</v>
      </c>
      <c r="R15" s="101" t="str">
        <f t="shared" si="1"/>
        <v>jun</v>
      </c>
      <c r="S15" s="102" t="str">
        <f t="shared" si="1"/>
        <v>jul</v>
      </c>
      <c r="T15" s="27"/>
      <c r="V15" s="61"/>
      <c r="W15" s="61"/>
      <c r="X15" s="61"/>
      <c r="Y15" s="61"/>
      <c r="Z15" s="61"/>
    </row>
    <row r="16" spans="1:47" x14ac:dyDescent="0.35">
      <c r="A16" s="307" t="s">
        <v>58</v>
      </c>
      <c r="B16" s="308"/>
      <c r="C16" s="308"/>
      <c r="D16" s="308"/>
      <c r="E16" s="309"/>
      <c r="F16" s="129">
        <f>SUM(F17:F20)</f>
        <v>1500</v>
      </c>
      <c r="G16" s="158">
        <f>SUM(G17:G20)</f>
        <v>1500</v>
      </c>
      <c r="H16" s="130" t="s">
        <v>1</v>
      </c>
      <c r="I16" s="104" t="s">
        <v>1</v>
      </c>
      <c r="J16" s="104" t="s">
        <v>1</v>
      </c>
      <c r="K16" s="104" t="s">
        <v>1</v>
      </c>
      <c r="L16" s="104" t="s">
        <v>1</v>
      </c>
      <c r="M16" s="104" t="s">
        <v>1</v>
      </c>
      <c r="N16" s="104" t="s">
        <v>1</v>
      </c>
      <c r="O16" s="104" t="s">
        <v>1</v>
      </c>
      <c r="P16" s="104" t="s">
        <v>1</v>
      </c>
      <c r="Q16" s="104" t="s">
        <v>1</v>
      </c>
      <c r="R16" s="104" t="s">
        <v>1</v>
      </c>
      <c r="S16" s="105" t="s">
        <v>1</v>
      </c>
      <c r="T16" s="28"/>
      <c r="V16" s="61"/>
      <c r="W16" s="29"/>
      <c r="X16" s="30"/>
      <c r="Y16" s="61"/>
      <c r="Z16" s="61"/>
    </row>
    <row r="17" spans="1:26" x14ac:dyDescent="0.35">
      <c r="A17" s="310" t="s">
        <v>82</v>
      </c>
      <c r="B17" s="311"/>
      <c r="C17" s="209">
        <v>3</v>
      </c>
      <c r="D17" s="209" t="s">
        <v>117</v>
      </c>
      <c r="E17" s="210">
        <v>280</v>
      </c>
      <c r="F17" s="131">
        <f>+G17/$C$9/$S$12</f>
        <v>840</v>
      </c>
      <c r="G17" s="132">
        <f>C17*E17*$S$12</f>
        <v>840</v>
      </c>
      <c r="H17" s="212">
        <v>1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4"/>
      <c r="T17" s="31" t="str">
        <f>IF(F17=0,"",IF(SUM(H17:S17)=100%,"Bien prosiga","Error, la suma debe ser igual al 100%"))</f>
        <v>Bien prosiga</v>
      </c>
      <c r="V17" s="61"/>
      <c r="W17" s="29"/>
      <c r="X17" s="30"/>
      <c r="Y17" s="61"/>
      <c r="Z17" s="61"/>
    </row>
    <row r="18" spans="1:26" x14ac:dyDescent="0.35">
      <c r="A18" s="310" t="s">
        <v>116</v>
      </c>
      <c r="B18" s="311"/>
      <c r="C18" s="209">
        <v>1.5</v>
      </c>
      <c r="D18" s="209" t="s">
        <v>117</v>
      </c>
      <c r="E18" s="210">
        <v>140</v>
      </c>
      <c r="F18" s="131">
        <f t="shared" ref="F18:F20" si="2">+G18/$C$9/$S$12</f>
        <v>210</v>
      </c>
      <c r="G18" s="132">
        <f t="shared" ref="G18:G27" si="3">C18*E18*$S$12</f>
        <v>210</v>
      </c>
      <c r="H18" s="212">
        <v>0.5</v>
      </c>
      <c r="I18" s="213">
        <v>0.5</v>
      </c>
      <c r="J18" s="213"/>
      <c r="K18" s="213"/>
      <c r="L18" s="213"/>
      <c r="M18" s="213"/>
      <c r="N18" s="213"/>
      <c r="O18" s="213"/>
      <c r="P18" s="213"/>
      <c r="Q18" s="213"/>
      <c r="R18" s="213"/>
      <c r="S18" s="214"/>
      <c r="T18" s="31" t="str">
        <f>IF(F18=0,"",IF(SUM(H18:S18)=100%,"Bien prosiga","Error, la suma debe ser igual al 100%"))</f>
        <v>Bien prosiga</v>
      </c>
      <c r="V18" s="61"/>
      <c r="W18" s="29"/>
      <c r="X18" s="30"/>
      <c r="Y18" s="61"/>
      <c r="Z18" s="61"/>
    </row>
    <row r="19" spans="1:26" x14ac:dyDescent="0.35">
      <c r="A19" s="310" t="s">
        <v>109</v>
      </c>
      <c r="B19" s="311"/>
      <c r="C19" s="209">
        <v>2</v>
      </c>
      <c r="D19" s="209" t="s">
        <v>115</v>
      </c>
      <c r="E19" s="210">
        <v>150</v>
      </c>
      <c r="F19" s="131">
        <f t="shared" si="2"/>
        <v>300</v>
      </c>
      <c r="G19" s="132">
        <f t="shared" si="3"/>
        <v>300</v>
      </c>
      <c r="H19" s="212"/>
      <c r="I19" s="213">
        <v>1</v>
      </c>
      <c r="J19" s="213"/>
      <c r="K19" s="213"/>
      <c r="L19" s="213"/>
      <c r="M19" s="213"/>
      <c r="N19" s="213"/>
      <c r="O19" s="213"/>
      <c r="P19" s="213"/>
      <c r="Q19" s="213"/>
      <c r="R19" s="213"/>
      <c r="S19" s="214"/>
      <c r="T19" s="31" t="str">
        <f>IF(F19=0,"",IF(SUM(H19:S19)=100%,"Bien prosiga","Error, la suma debe ser igual al 100%"))</f>
        <v>Bien prosiga</v>
      </c>
      <c r="V19" s="61"/>
      <c r="W19" s="29"/>
      <c r="X19" s="30"/>
      <c r="Y19" s="61"/>
      <c r="Z19" s="61"/>
    </row>
    <row r="20" spans="1:26" x14ac:dyDescent="0.35">
      <c r="A20" s="310" t="s">
        <v>110</v>
      </c>
      <c r="B20" s="311"/>
      <c r="C20" s="209">
        <v>1</v>
      </c>
      <c r="D20" s="209" t="s">
        <v>115</v>
      </c>
      <c r="E20" s="210">
        <v>150</v>
      </c>
      <c r="F20" s="131">
        <f t="shared" si="2"/>
        <v>150</v>
      </c>
      <c r="G20" s="132">
        <f t="shared" si="3"/>
        <v>150</v>
      </c>
      <c r="H20" s="212"/>
      <c r="I20" s="213">
        <v>1</v>
      </c>
      <c r="J20" s="213"/>
      <c r="K20" s="213"/>
      <c r="L20" s="213"/>
      <c r="M20" s="213"/>
      <c r="N20" s="213"/>
      <c r="O20" s="213"/>
      <c r="P20" s="213"/>
      <c r="Q20" s="213"/>
      <c r="R20" s="213"/>
      <c r="S20" s="214"/>
      <c r="T20" s="31" t="str">
        <f>IF(F20=0,"",IF(SUM(H20:S20)=100%,"Bien prosiga","Error, la suma debe ser igual al 100%"))</f>
        <v>Bien prosiga</v>
      </c>
      <c r="V20" s="61"/>
      <c r="W20" s="29"/>
      <c r="X20" s="30"/>
      <c r="Y20" s="61"/>
      <c r="Z20" s="61"/>
    </row>
    <row r="21" spans="1:26" x14ac:dyDescent="0.35">
      <c r="A21" s="290" t="s">
        <v>72</v>
      </c>
      <c r="B21" s="291"/>
      <c r="C21" s="291"/>
      <c r="D21" s="291"/>
      <c r="E21" s="291"/>
      <c r="F21" s="133">
        <f>SUM(F22:F27)</f>
        <v>12350</v>
      </c>
      <c r="G21" s="134">
        <f>SUM(G22:G27)</f>
        <v>12350</v>
      </c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1"/>
      <c r="T21" s="31"/>
      <c r="V21" s="61"/>
      <c r="W21" s="29"/>
      <c r="X21" s="30"/>
      <c r="Y21" s="61"/>
      <c r="Z21" s="61"/>
    </row>
    <row r="22" spans="1:26" x14ac:dyDescent="0.35">
      <c r="A22" s="310" t="s">
        <v>28</v>
      </c>
      <c r="B22" s="311"/>
      <c r="C22" s="211">
        <v>30</v>
      </c>
      <c r="D22" s="209" t="s">
        <v>108</v>
      </c>
      <c r="E22" s="215">
        <v>400</v>
      </c>
      <c r="F22" s="131">
        <f t="shared" ref="F22:F34" si="4">+G22/$C$9/$S$12</f>
        <v>12000</v>
      </c>
      <c r="G22" s="132">
        <f t="shared" si="3"/>
        <v>12000</v>
      </c>
      <c r="H22" s="212"/>
      <c r="I22" s="213">
        <v>1</v>
      </c>
      <c r="J22" s="213"/>
      <c r="K22" s="213"/>
      <c r="L22" s="213"/>
      <c r="M22" s="213"/>
      <c r="N22" s="213"/>
      <c r="O22" s="213"/>
      <c r="P22" s="213"/>
      <c r="Q22" s="213"/>
      <c r="R22" s="213"/>
      <c r="S22" s="214"/>
      <c r="T22" s="31" t="str">
        <f t="shared" ref="T22:T27" si="5">IF(F22=0,"",IF(SUM(H22:S22)=100%,"Bien prosiga","Error, la suma debe ser igual al 100%"))</f>
        <v>Bien prosiga</v>
      </c>
      <c r="V22" s="61"/>
      <c r="W22" s="29"/>
      <c r="X22" s="30"/>
      <c r="Y22" s="61"/>
      <c r="Z22" s="61"/>
    </row>
    <row r="23" spans="1:26" x14ac:dyDescent="0.35">
      <c r="A23" s="310" t="s">
        <v>111</v>
      </c>
      <c r="B23" s="311"/>
      <c r="C23" s="211">
        <v>1</v>
      </c>
      <c r="D23" s="209" t="s">
        <v>118</v>
      </c>
      <c r="E23" s="215">
        <v>350</v>
      </c>
      <c r="F23" s="131">
        <f t="shared" si="4"/>
        <v>350</v>
      </c>
      <c r="G23" s="132">
        <f t="shared" si="3"/>
        <v>350</v>
      </c>
      <c r="H23" s="212"/>
      <c r="I23" s="213">
        <v>1</v>
      </c>
      <c r="J23" s="213"/>
      <c r="K23" s="213"/>
      <c r="L23" s="213"/>
      <c r="M23" s="213"/>
      <c r="N23" s="213"/>
      <c r="O23" s="213"/>
      <c r="P23" s="213"/>
      <c r="Q23" s="213"/>
      <c r="R23" s="213"/>
      <c r="S23" s="214"/>
      <c r="T23" s="31" t="str">
        <f t="shared" si="5"/>
        <v>Bien prosiga</v>
      </c>
      <c r="V23" s="61"/>
      <c r="W23" s="29"/>
      <c r="X23" s="30"/>
      <c r="Y23" s="61"/>
      <c r="Z23" s="61"/>
    </row>
    <row r="24" spans="1:26" x14ac:dyDescent="0.35">
      <c r="A24" s="310"/>
      <c r="B24" s="311"/>
      <c r="C24" s="211"/>
      <c r="D24" s="209"/>
      <c r="E24" s="215"/>
      <c r="F24" s="131">
        <f t="shared" si="4"/>
        <v>0</v>
      </c>
      <c r="G24" s="132">
        <f t="shared" si="3"/>
        <v>0</v>
      </c>
      <c r="H24" s="212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4"/>
      <c r="T24" s="31" t="str">
        <f t="shared" si="5"/>
        <v/>
      </c>
      <c r="V24" s="61"/>
      <c r="W24" s="29"/>
      <c r="X24" s="30"/>
      <c r="Y24" s="61"/>
      <c r="Z24" s="61"/>
    </row>
    <row r="25" spans="1:26" x14ac:dyDescent="0.35">
      <c r="A25" s="310"/>
      <c r="B25" s="311"/>
      <c r="C25" s="211"/>
      <c r="D25" s="209"/>
      <c r="E25" s="210"/>
      <c r="F25" s="131">
        <f t="shared" si="4"/>
        <v>0</v>
      </c>
      <c r="G25" s="132">
        <f t="shared" si="3"/>
        <v>0</v>
      </c>
      <c r="H25" s="212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T25" s="31" t="str">
        <f t="shared" si="5"/>
        <v/>
      </c>
      <c r="V25" s="61"/>
      <c r="W25" s="29"/>
      <c r="X25" s="30"/>
      <c r="Y25" s="61"/>
      <c r="Z25" s="61"/>
    </row>
    <row r="26" spans="1:26" x14ac:dyDescent="0.35">
      <c r="A26" s="310"/>
      <c r="B26" s="311"/>
      <c r="C26" s="211"/>
      <c r="D26" s="209"/>
      <c r="E26" s="210"/>
      <c r="F26" s="131">
        <f t="shared" si="4"/>
        <v>0</v>
      </c>
      <c r="G26" s="132">
        <f t="shared" si="3"/>
        <v>0</v>
      </c>
      <c r="H26" s="212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4"/>
      <c r="T26" s="31" t="str">
        <f t="shared" si="5"/>
        <v/>
      </c>
      <c r="V26" s="61"/>
      <c r="W26" s="29"/>
      <c r="X26" s="30"/>
      <c r="Y26" s="61"/>
      <c r="Z26" s="61"/>
    </row>
    <row r="27" spans="1:26" x14ac:dyDescent="0.35">
      <c r="A27" s="310"/>
      <c r="B27" s="311"/>
      <c r="C27" s="211"/>
      <c r="D27" s="209"/>
      <c r="E27" s="210"/>
      <c r="F27" s="131">
        <f t="shared" si="4"/>
        <v>0</v>
      </c>
      <c r="G27" s="132">
        <f t="shared" si="3"/>
        <v>0</v>
      </c>
      <c r="H27" s="212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4"/>
      <c r="T27" s="31" t="str">
        <f t="shared" si="5"/>
        <v/>
      </c>
      <c r="V27" s="61"/>
      <c r="W27" s="29"/>
      <c r="X27" s="30"/>
      <c r="Y27" s="61"/>
      <c r="Z27" s="61"/>
    </row>
    <row r="28" spans="1:26" x14ac:dyDescent="0.35">
      <c r="A28" s="290" t="s">
        <v>68</v>
      </c>
      <c r="B28" s="291"/>
      <c r="C28" s="291"/>
      <c r="D28" s="291"/>
      <c r="E28" s="291"/>
      <c r="F28" s="133">
        <f>SUM(F29:F34)</f>
        <v>800</v>
      </c>
      <c r="G28" s="134">
        <f>SUM(G29:G34)</f>
        <v>800</v>
      </c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1"/>
      <c r="T28" s="31"/>
      <c r="V28" s="61"/>
      <c r="W28" s="29"/>
      <c r="X28" s="30"/>
      <c r="Y28" s="61"/>
      <c r="Z28" s="61"/>
    </row>
    <row r="29" spans="1:26" x14ac:dyDescent="0.35">
      <c r="A29" s="312" t="s">
        <v>29</v>
      </c>
      <c r="B29" s="313"/>
      <c r="C29" s="209">
        <v>2</v>
      </c>
      <c r="D29" s="209" t="s">
        <v>107</v>
      </c>
      <c r="E29" s="210">
        <v>200</v>
      </c>
      <c r="F29" s="131">
        <f t="shared" si="4"/>
        <v>400</v>
      </c>
      <c r="G29" s="132">
        <f t="shared" ref="G29:G34" si="6">C29*E29*$S$12</f>
        <v>400</v>
      </c>
      <c r="H29" s="212"/>
      <c r="I29" s="213"/>
      <c r="J29" s="213">
        <v>1</v>
      </c>
      <c r="K29" s="213"/>
      <c r="L29" s="213"/>
      <c r="M29" s="213"/>
      <c r="N29" s="213"/>
      <c r="O29" s="213"/>
      <c r="P29" s="213"/>
      <c r="Q29" s="213"/>
      <c r="R29" s="213"/>
      <c r="S29" s="214"/>
      <c r="T29" s="31" t="str">
        <f t="shared" ref="T29:T34" si="7">IF(F29=0,"",IF(SUM(H29:S29)=100%,"Bien prosiga","Error, la suma debe ser igual al 100%"))</f>
        <v>Bien prosiga</v>
      </c>
      <c r="V29" s="61"/>
      <c r="W29" s="29"/>
      <c r="X29" s="30"/>
      <c r="Y29" s="61"/>
      <c r="Z29" s="61"/>
    </row>
    <row r="30" spans="1:26" x14ac:dyDescent="0.35">
      <c r="A30" s="312" t="s">
        <v>83</v>
      </c>
      <c r="B30" s="313"/>
      <c r="C30" s="209">
        <v>2</v>
      </c>
      <c r="D30" s="209" t="s">
        <v>107</v>
      </c>
      <c r="E30" s="210">
        <v>200</v>
      </c>
      <c r="F30" s="131">
        <f t="shared" si="4"/>
        <v>400</v>
      </c>
      <c r="G30" s="132">
        <f t="shared" si="6"/>
        <v>400</v>
      </c>
      <c r="H30" s="212"/>
      <c r="I30" s="213"/>
      <c r="J30" s="213"/>
      <c r="K30" s="213">
        <v>0.5</v>
      </c>
      <c r="L30" s="213"/>
      <c r="M30" s="213">
        <v>0.5</v>
      </c>
      <c r="N30" s="213"/>
      <c r="O30" s="213"/>
      <c r="P30" s="213"/>
      <c r="Q30" s="213"/>
      <c r="R30" s="213"/>
      <c r="S30" s="214"/>
      <c r="T30" s="31" t="str">
        <f t="shared" si="7"/>
        <v>Bien prosiga</v>
      </c>
      <c r="V30" s="61"/>
      <c r="W30" s="29"/>
      <c r="X30" s="30"/>
      <c r="Y30" s="61"/>
      <c r="Z30" s="61"/>
    </row>
    <row r="31" spans="1:26" x14ac:dyDescent="0.35">
      <c r="A31" s="314"/>
      <c r="B31" s="311"/>
      <c r="C31" s="209"/>
      <c r="D31" s="209"/>
      <c r="E31" s="210"/>
      <c r="F31" s="131">
        <f t="shared" si="4"/>
        <v>0</v>
      </c>
      <c r="G31" s="132">
        <f t="shared" si="6"/>
        <v>0</v>
      </c>
      <c r="H31" s="212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4"/>
      <c r="T31" s="31" t="str">
        <f t="shared" si="7"/>
        <v/>
      </c>
      <c r="V31" s="61"/>
      <c r="W31" s="29"/>
      <c r="X31" s="30"/>
      <c r="Y31" s="61"/>
      <c r="Z31" s="61"/>
    </row>
    <row r="32" spans="1:26" x14ac:dyDescent="0.35">
      <c r="A32" s="314"/>
      <c r="B32" s="311"/>
      <c r="C32" s="209"/>
      <c r="D32" s="209"/>
      <c r="E32" s="210"/>
      <c r="F32" s="131">
        <f t="shared" si="4"/>
        <v>0</v>
      </c>
      <c r="G32" s="132">
        <f t="shared" si="6"/>
        <v>0</v>
      </c>
      <c r="H32" s="212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4"/>
      <c r="T32" s="31" t="str">
        <f t="shared" si="7"/>
        <v/>
      </c>
      <c r="V32" s="61"/>
      <c r="W32" s="29"/>
      <c r="X32" s="30"/>
      <c r="Y32" s="61"/>
      <c r="Z32" s="61"/>
    </row>
    <row r="33" spans="1:26" x14ac:dyDescent="0.35">
      <c r="A33" s="314"/>
      <c r="B33" s="311"/>
      <c r="C33" s="209"/>
      <c r="D33" s="209"/>
      <c r="E33" s="210"/>
      <c r="F33" s="131">
        <f t="shared" si="4"/>
        <v>0</v>
      </c>
      <c r="G33" s="132">
        <f t="shared" si="6"/>
        <v>0</v>
      </c>
      <c r="H33" s="216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8"/>
      <c r="T33" s="31" t="str">
        <f t="shared" si="7"/>
        <v/>
      </c>
      <c r="V33" s="61"/>
      <c r="W33" s="29"/>
      <c r="X33" s="30"/>
      <c r="Y33" s="61"/>
      <c r="Z33" s="61"/>
    </row>
    <row r="34" spans="1:26" x14ac:dyDescent="0.35">
      <c r="A34" s="314"/>
      <c r="B34" s="311"/>
      <c r="C34" s="209"/>
      <c r="D34" s="209"/>
      <c r="E34" s="210"/>
      <c r="F34" s="131">
        <f t="shared" si="4"/>
        <v>0</v>
      </c>
      <c r="G34" s="132">
        <f t="shared" si="6"/>
        <v>0</v>
      </c>
      <c r="H34" s="216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8"/>
      <c r="T34" s="31" t="str">
        <f t="shared" si="7"/>
        <v/>
      </c>
      <c r="V34" s="61"/>
      <c r="W34" s="29"/>
      <c r="X34" s="30"/>
      <c r="Y34" s="61"/>
      <c r="Z34" s="61"/>
    </row>
    <row r="35" spans="1:26" x14ac:dyDescent="0.35">
      <c r="A35" s="290" t="s">
        <v>69</v>
      </c>
      <c r="B35" s="291"/>
      <c r="C35" s="291"/>
      <c r="D35" s="291"/>
      <c r="E35" s="291"/>
      <c r="F35" s="133">
        <f>SUM(F36:F38)</f>
        <v>2200</v>
      </c>
      <c r="G35" s="134">
        <f>SUM(G36:G38)</f>
        <v>2200</v>
      </c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1"/>
      <c r="T35" s="31"/>
      <c r="V35" s="61"/>
      <c r="W35" s="29"/>
      <c r="X35" s="30"/>
      <c r="Y35" s="61"/>
      <c r="Z35" s="61"/>
    </row>
    <row r="36" spans="1:26" x14ac:dyDescent="0.35">
      <c r="A36" s="310" t="s">
        <v>120</v>
      </c>
      <c r="B36" s="311"/>
      <c r="C36" s="211">
        <v>3</v>
      </c>
      <c r="D36" s="209" t="s">
        <v>30</v>
      </c>
      <c r="E36" s="210">
        <v>200</v>
      </c>
      <c r="F36" s="131">
        <f t="shared" ref="F36:F38" si="8">+G36/$C$9/$S$12</f>
        <v>600</v>
      </c>
      <c r="G36" s="132">
        <f t="shared" ref="G36:G38" si="9">C36*E36*$S$12</f>
        <v>600</v>
      </c>
      <c r="H36" s="216"/>
      <c r="I36" s="217"/>
      <c r="J36" s="217"/>
      <c r="K36" s="217"/>
      <c r="L36" s="217"/>
      <c r="M36" s="217"/>
      <c r="N36" s="217"/>
      <c r="O36" s="217">
        <v>1</v>
      </c>
      <c r="P36" s="217"/>
      <c r="Q36" s="217"/>
      <c r="R36" s="217"/>
      <c r="S36" s="218"/>
      <c r="T36" s="31" t="str">
        <f>IF(F36=0,"",IF(SUM(H36:S36)=100%,"Bien prosiga","Error, la suma debe ser igual al 100%"))</f>
        <v>Bien prosiga</v>
      </c>
      <c r="V36" s="61"/>
      <c r="W36" s="29"/>
      <c r="X36" s="30"/>
      <c r="Y36" s="61"/>
      <c r="Z36" s="61"/>
    </row>
    <row r="37" spans="1:26" x14ac:dyDescent="0.35">
      <c r="A37" s="310" t="s">
        <v>112</v>
      </c>
      <c r="B37" s="311"/>
      <c r="C37" s="211">
        <v>5</v>
      </c>
      <c r="D37" s="209" t="s">
        <v>115</v>
      </c>
      <c r="E37" s="210">
        <v>200</v>
      </c>
      <c r="F37" s="131">
        <f t="shared" si="8"/>
        <v>1000</v>
      </c>
      <c r="G37" s="132">
        <f t="shared" si="9"/>
        <v>1000</v>
      </c>
      <c r="H37" s="216"/>
      <c r="I37" s="217"/>
      <c r="J37" s="217"/>
      <c r="K37" s="217"/>
      <c r="L37" s="217"/>
      <c r="M37" s="217"/>
      <c r="N37" s="217"/>
      <c r="O37" s="217"/>
      <c r="P37" s="217">
        <v>1</v>
      </c>
      <c r="Q37" s="217"/>
      <c r="R37" s="217"/>
      <c r="S37" s="218"/>
      <c r="T37" s="31" t="str">
        <f>IF(F37=0,"",IF(SUM(H37:S37)=100%,"Bien prosiga","Error, la suma debe ser igual al 100%"))</f>
        <v>Bien prosiga</v>
      </c>
      <c r="V37" s="61"/>
      <c r="W37" s="29"/>
      <c r="X37" s="30"/>
      <c r="Y37" s="61"/>
      <c r="Z37" s="61"/>
    </row>
    <row r="38" spans="1:26" x14ac:dyDescent="0.35">
      <c r="A38" s="310" t="s">
        <v>113</v>
      </c>
      <c r="B38" s="311"/>
      <c r="C38" s="211">
        <v>3</v>
      </c>
      <c r="D38" s="209" t="s">
        <v>115</v>
      </c>
      <c r="E38" s="210">
        <v>200</v>
      </c>
      <c r="F38" s="131">
        <f t="shared" si="8"/>
        <v>600</v>
      </c>
      <c r="G38" s="132">
        <f t="shared" si="9"/>
        <v>600</v>
      </c>
      <c r="H38" s="216"/>
      <c r="I38" s="217"/>
      <c r="J38" s="217"/>
      <c r="K38" s="217"/>
      <c r="L38" s="217"/>
      <c r="M38" s="217"/>
      <c r="N38" s="217"/>
      <c r="O38" s="217"/>
      <c r="P38" s="217">
        <v>1</v>
      </c>
      <c r="Q38" s="217"/>
      <c r="R38" s="217"/>
      <c r="S38" s="218"/>
      <c r="T38" s="31" t="str">
        <f>IF(F38=0,"",IF(SUM(H38:S38)=100%,"Bien prosiga","Error, la suma debe ser igual al 100%"))</f>
        <v>Bien prosiga</v>
      </c>
      <c r="V38" s="61"/>
      <c r="W38" s="29"/>
      <c r="X38" s="30"/>
      <c r="Y38" s="61"/>
      <c r="Z38" s="61"/>
    </row>
    <row r="39" spans="1:26" x14ac:dyDescent="0.35">
      <c r="A39" s="290" t="s">
        <v>70</v>
      </c>
      <c r="B39" s="291"/>
      <c r="C39" s="291"/>
      <c r="D39" s="291"/>
      <c r="E39" s="291"/>
      <c r="F39" s="133">
        <f>SUM(F40:F41)</f>
        <v>150</v>
      </c>
      <c r="G39" s="134">
        <f>SUM(G40:G41)</f>
        <v>150</v>
      </c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1"/>
      <c r="T39" s="31"/>
      <c r="V39" s="61"/>
      <c r="W39" s="29"/>
      <c r="X39" s="30"/>
      <c r="Y39" s="61"/>
      <c r="Z39" s="61"/>
    </row>
    <row r="40" spans="1:26" x14ac:dyDescent="0.35">
      <c r="A40" s="310" t="s">
        <v>114</v>
      </c>
      <c r="B40" s="311"/>
      <c r="C40" s="211">
        <v>1</v>
      </c>
      <c r="D40" s="209" t="s">
        <v>119</v>
      </c>
      <c r="E40" s="210">
        <v>150</v>
      </c>
      <c r="F40" s="131">
        <f t="shared" ref="F40:F41" si="10">+G40/$C$9/$S$12</f>
        <v>150</v>
      </c>
      <c r="G40" s="132">
        <f t="shared" ref="G40:G41" si="11">C40*E40*$S$12</f>
        <v>150</v>
      </c>
      <c r="H40" s="216"/>
      <c r="I40" s="217"/>
      <c r="J40" s="217"/>
      <c r="K40" s="217"/>
      <c r="L40" s="217"/>
      <c r="M40" s="217"/>
      <c r="N40" s="217"/>
      <c r="O40" s="217"/>
      <c r="P40" s="217">
        <v>1</v>
      </c>
      <c r="Q40" s="217"/>
      <c r="R40" s="217"/>
      <c r="S40" s="218"/>
      <c r="T40" s="31" t="str">
        <f>IF(F40=0,"",IF(SUM(H40:S40)=100%,"Bien prosiga","Error, la suma debe ser igual al 100%"))</f>
        <v>Bien prosiga</v>
      </c>
      <c r="V40" s="61"/>
      <c r="W40" s="29"/>
      <c r="X40" s="30"/>
      <c r="Y40" s="61"/>
      <c r="Z40" s="61"/>
    </row>
    <row r="41" spans="1:26" x14ac:dyDescent="0.35">
      <c r="A41" s="310"/>
      <c r="B41" s="311"/>
      <c r="C41" s="211"/>
      <c r="D41" s="209"/>
      <c r="E41" s="210"/>
      <c r="F41" s="131">
        <f t="shared" si="10"/>
        <v>0</v>
      </c>
      <c r="G41" s="132">
        <f t="shared" si="11"/>
        <v>0</v>
      </c>
      <c r="H41" s="216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8"/>
      <c r="T41" s="31" t="str">
        <f>IF(F41=0,"",IF(SUM(H41:S41)=100%,"Bien prosiga","Error, la suma debe ser igual al 100%"))</f>
        <v/>
      </c>
      <c r="V41" s="61"/>
      <c r="W41" s="29"/>
      <c r="X41" s="30"/>
      <c r="Y41" s="61"/>
      <c r="Z41" s="61"/>
    </row>
    <row r="42" spans="1:26" x14ac:dyDescent="0.35">
      <c r="A42" s="290" t="s">
        <v>92</v>
      </c>
      <c r="B42" s="291"/>
      <c r="C42" s="291"/>
      <c r="D42" s="291"/>
      <c r="E42" s="291"/>
      <c r="F42" s="133">
        <f>SUM(F43:F46)</f>
        <v>253</v>
      </c>
      <c r="G42" s="134">
        <f>SUM(G43:G46)</f>
        <v>253</v>
      </c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1"/>
      <c r="T42" s="31"/>
      <c r="V42" s="61"/>
      <c r="W42" s="29"/>
      <c r="X42" s="30"/>
      <c r="Y42" s="61"/>
      <c r="Z42" s="61"/>
    </row>
    <row r="43" spans="1:26" x14ac:dyDescent="0.35">
      <c r="A43" s="310" t="s">
        <v>106</v>
      </c>
      <c r="B43" s="311"/>
      <c r="C43" s="219">
        <v>1</v>
      </c>
      <c r="D43" s="220" t="s">
        <v>134</v>
      </c>
      <c r="E43" s="221">
        <v>203</v>
      </c>
      <c r="F43" s="131">
        <f t="shared" ref="F43:F46" si="12">+G43/$C$9/$S$12</f>
        <v>203</v>
      </c>
      <c r="G43" s="132">
        <f t="shared" ref="G43:G46" si="13">C43*E43*$S$12</f>
        <v>203</v>
      </c>
      <c r="H43" s="212"/>
      <c r="I43" s="213"/>
      <c r="J43" s="213"/>
      <c r="K43" s="213"/>
      <c r="L43" s="213"/>
      <c r="M43" s="213"/>
      <c r="N43" s="213"/>
      <c r="O43" s="213"/>
      <c r="P43" s="213">
        <v>1</v>
      </c>
      <c r="Q43" s="213"/>
      <c r="R43" s="213"/>
      <c r="S43" s="214"/>
      <c r="T43" s="31" t="str">
        <f>IF(F43=0,"",IF(SUM(H43:S43)=100%,"Bien prosiga","Error, la suma debe ser igual al 100%"))</f>
        <v>Bien prosiga</v>
      </c>
      <c r="V43" s="61"/>
      <c r="W43" s="29"/>
      <c r="X43" s="30"/>
      <c r="Y43" s="61"/>
      <c r="Z43" s="61"/>
    </row>
    <row r="44" spans="1:26" x14ac:dyDescent="0.35">
      <c r="A44" s="310" t="s">
        <v>121</v>
      </c>
      <c r="B44" s="311"/>
      <c r="C44" s="219">
        <v>1</v>
      </c>
      <c r="D44" s="220" t="s">
        <v>122</v>
      </c>
      <c r="E44" s="221">
        <v>50</v>
      </c>
      <c r="F44" s="131">
        <f t="shared" si="12"/>
        <v>50</v>
      </c>
      <c r="G44" s="132">
        <f t="shared" si="13"/>
        <v>50</v>
      </c>
      <c r="H44" s="212"/>
      <c r="I44" s="213"/>
      <c r="J44" s="213"/>
      <c r="K44" s="213"/>
      <c r="L44" s="213"/>
      <c r="M44" s="213"/>
      <c r="N44" s="213"/>
      <c r="O44" s="213"/>
      <c r="P44" s="213">
        <v>1</v>
      </c>
      <c r="Q44" s="213"/>
      <c r="R44" s="213"/>
      <c r="S44" s="214"/>
      <c r="T44" s="31" t="str">
        <f>IF(F44=0,"",IF(SUM(H44:S44)=100%,"Bien prosiga","Error, la suma debe ser igual al 100%"))</f>
        <v>Bien prosiga</v>
      </c>
      <c r="V44" s="61"/>
      <c r="W44" s="29"/>
      <c r="X44" s="30"/>
      <c r="Y44" s="61"/>
      <c r="Z44" s="61"/>
    </row>
    <row r="45" spans="1:26" x14ac:dyDescent="0.35">
      <c r="A45" s="310" t="s">
        <v>136</v>
      </c>
      <c r="B45" s="311"/>
      <c r="C45" s="219">
        <v>1</v>
      </c>
      <c r="D45" s="220" t="s">
        <v>134</v>
      </c>
      <c r="E45" s="221"/>
      <c r="F45" s="131">
        <f t="shared" si="12"/>
        <v>0</v>
      </c>
      <c r="G45" s="132">
        <f t="shared" si="13"/>
        <v>0</v>
      </c>
      <c r="H45" s="212"/>
      <c r="I45" s="213">
        <v>0.3</v>
      </c>
      <c r="J45" s="213"/>
      <c r="K45" s="213">
        <v>0.2</v>
      </c>
      <c r="L45" s="213"/>
      <c r="M45" s="213">
        <v>0.1</v>
      </c>
      <c r="N45" s="213"/>
      <c r="O45" s="213"/>
      <c r="P45" s="213">
        <v>0.4</v>
      </c>
      <c r="Q45" s="213"/>
      <c r="R45" s="213"/>
      <c r="S45" s="214"/>
      <c r="T45" s="31" t="str">
        <f>IF(F45=0,"",IF(SUM(H45:S45)=100%,"Bien prosiga","Error, la suma debe ser igual al 100%"))</f>
        <v/>
      </c>
      <c r="V45" s="61"/>
      <c r="W45" s="29"/>
      <c r="X45" s="30"/>
      <c r="Y45" s="61"/>
      <c r="Z45" s="61"/>
    </row>
    <row r="46" spans="1:26" ht="15" thickBot="1" x14ac:dyDescent="0.4">
      <c r="A46" s="310"/>
      <c r="B46" s="311"/>
      <c r="C46" s="222"/>
      <c r="D46" s="223"/>
      <c r="E46" s="224"/>
      <c r="F46" s="131">
        <f t="shared" si="12"/>
        <v>0</v>
      </c>
      <c r="G46" s="132">
        <f t="shared" si="13"/>
        <v>0</v>
      </c>
      <c r="H46" s="225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7"/>
      <c r="T46" s="31" t="str">
        <f>IF(F46=0,"",IF(SUM(H46:S46)=100%,"Bien prosiga","Error, la suma debe ser igual al 100%"))</f>
        <v/>
      </c>
      <c r="V46" s="61"/>
      <c r="W46" s="29"/>
      <c r="X46" s="30"/>
      <c r="Y46" s="61"/>
      <c r="Z46" s="61"/>
    </row>
    <row r="47" spans="1:26" ht="15" thickBot="1" x14ac:dyDescent="0.4">
      <c r="A47" s="294" t="s">
        <v>35</v>
      </c>
      <c r="B47" s="295"/>
      <c r="C47" s="295"/>
      <c r="D47" s="295"/>
      <c r="E47" s="295"/>
      <c r="F47" s="159">
        <f>+F16+F21+F28+F35+F39+F42</f>
        <v>17253</v>
      </c>
      <c r="G47" s="160">
        <f>+G16+G21+G28+G35+G39+G42</f>
        <v>17253</v>
      </c>
      <c r="H47" s="184">
        <f t="shared" ref="H47:S47" si="14">($G$17*H17)+($G$18*H18)+($G$19*H19)+($G$20*H20)+($G$22*H22)+($G$23*H23)+($G$24*H24)+($G$25*H25)+($G$26*H26)+($G$27*H27)+($G$29*H29)+($G$30*H30)+($G$31*H31)+($G$32*H32)+($G$33*H33)+($G$34*H34)+($G$36*H36)+($G$37*H37)+($G$38*H38)+($G$40*H40)+($G$41*H41)+($G$43*H43)+($G$44*H44)+($G$45*H45)+($G$46*H46)</f>
        <v>945</v>
      </c>
      <c r="I47" s="107">
        <f t="shared" si="14"/>
        <v>12905</v>
      </c>
      <c r="J47" s="107">
        <f t="shared" si="14"/>
        <v>400</v>
      </c>
      <c r="K47" s="107">
        <f t="shared" si="14"/>
        <v>200</v>
      </c>
      <c r="L47" s="107">
        <f t="shared" si="14"/>
        <v>0</v>
      </c>
      <c r="M47" s="107">
        <f t="shared" si="14"/>
        <v>200</v>
      </c>
      <c r="N47" s="107">
        <f t="shared" si="14"/>
        <v>0</v>
      </c>
      <c r="O47" s="107">
        <f t="shared" si="14"/>
        <v>600</v>
      </c>
      <c r="P47" s="107">
        <f t="shared" si="14"/>
        <v>2003</v>
      </c>
      <c r="Q47" s="107">
        <f t="shared" si="14"/>
        <v>0</v>
      </c>
      <c r="R47" s="107">
        <f t="shared" si="14"/>
        <v>0</v>
      </c>
      <c r="S47" s="108">
        <f t="shared" si="14"/>
        <v>0</v>
      </c>
      <c r="T47" s="32" t="str">
        <f>IF(SUM(H47:S47)=G47,"BIEN PROSIGA","MAL VERIFIQUE")</f>
        <v>BIEN PROSIGA</v>
      </c>
      <c r="V47" s="61"/>
      <c r="W47" s="29"/>
      <c r="X47" s="30"/>
      <c r="Y47" s="61"/>
      <c r="Z47" s="61"/>
    </row>
    <row r="48" spans="1:26" ht="14.25" customHeight="1" x14ac:dyDescent="0.3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</row>
    <row r="49" spans="1:26" ht="3" customHeight="1" thickBot="1" x14ac:dyDescent="0.4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1:26" ht="15" customHeight="1" x14ac:dyDescent="0.35">
      <c r="A50" s="270" t="s">
        <v>56</v>
      </c>
      <c r="B50" s="271"/>
      <c r="C50" s="285" t="s">
        <v>15</v>
      </c>
      <c r="D50" s="287" t="s">
        <v>53</v>
      </c>
      <c r="E50" s="292" t="s">
        <v>54</v>
      </c>
      <c r="F50" s="281" t="s">
        <v>16</v>
      </c>
      <c r="G50" s="262" t="s">
        <v>73</v>
      </c>
      <c r="H50" s="283" t="s">
        <v>17</v>
      </c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4"/>
      <c r="T50" s="35"/>
      <c r="U50" s="19"/>
      <c r="V50" s="19"/>
    </row>
    <row r="51" spans="1:26" ht="15.75" customHeight="1" x14ac:dyDescent="0.35">
      <c r="A51" s="272" t="s">
        <v>61</v>
      </c>
      <c r="B51" s="273"/>
      <c r="C51" s="286"/>
      <c r="D51" s="288"/>
      <c r="E51" s="293"/>
      <c r="F51" s="282"/>
      <c r="G51" s="263"/>
      <c r="H51" s="72">
        <f>+D5</f>
        <v>44057</v>
      </c>
      <c r="I51" s="73">
        <f t="shared" ref="I51:S51" si="15">DATE(YEAR(H51),MONTH(H51)+1,DAY(H51))</f>
        <v>44088</v>
      </c>
      <c r="J51" s="73">
        <f t="shared" si="15"/>
        <v>44118</v>
      </c>
      <c r="K51" s="73">
        <f t="shared" si="15"/>
        <v>44149</v>
      </c>
      <c r="L51" s="73">
        <f t="shared" si="15"/>
        <v>44179</v>
      </c>
      <c r="M51" s="73">
        <f t="shared" si="15"/>
        <v>44210</v>
      </c>
      <c r="N51" s="73">
        <f t="shared" si="15"/>
        <v>44241</v>
      </c>
      <c r="O51" s="73">
        <f t="shared" si="15"/>
        <v>44269</v>
      </c>
      <c r="P51" s="73">
        <f t="shared" si="15"/>
        <v>44300</v>
      </c>
      <c r="Q51" s="73">
        <f t="shared" si="15"/>
        <v>44330</v>
      </c>
      <c r="R51" s="73">
        <f t="shared" si="15"/>
        <v>44361</v>
      </c>
      <c r="S51" s="74">
        <f t="shared" si="15"/>
        <v>44391</v>
      </c>
      <c r="T51" s="21" t="s">
        <v>18</v>
      </c>
      <c r="V51" s="22"/>
    </row>
    <row r="52" spans="1:26" ht="15" thickBot="1" x14ac:dyDescent="0.4">
      <c r="A52" s="298" t="s">
        <v>86</v>
      </c>
      <c r="B52" s="299"/>
      <c r="C52" s="191"/>
      <c r="D52" s="186">
        <f>(C54+C55)/2</f>
        <v>0</v>
      </c>
      <c r="E52" s="125">
        <f>+D52*C52</f>
        <v>0</v>
      </c>
      <c r="F52" s="196"/>
      <c r="G52" s="195">
        <f>+F52*F55*S55</f>
        <v>0</v>
      </c>
      <c r="H52" s="75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7"/>
      <c r="T52" s="23" t="s">
        <v>19</v>
      </c>
    </row>
    <row r="53" spans="1:26" x14ac:dyDescent="0.35">
      <c r="A53" s="296" t="s">
        <v>20</v>
      </c>
      <c r="B53" s="297"/>
      <c r="C53" s="106"/>
      <c r="D53" s="300" t="s">
        <v>55</v>
      </c>
      <c r="E53" s="301"/>
      <c r="F53" s="185"/>
      <c r="G53" s="155"/>
      <c r="H53" s="81">
        <f t="shared" ref="H53:S53" si="16">+$G$52*H52</f>
        <v>0</v>
      </c>
      <c r="I53" s="81">
        <f t="shared" si="16"/>
        <v>0</v>
      </c>
      <c r="J53" s="81">
        <f t="shared" si="16"/>
        <v>0</v>
      </c>
      <c r="K53" s="81">
        <f t="shared" si="16"/>
        <v>0</v>
      </c>
      <c r="L53" s="81">
        <f t="shared" si="16"/>
        <v>0</v>
      </c>
      <c r="M53" s="81">
        <f t="shared" si="16"/>
        <v>0</v>
      </c>
      <c r="N53" s="81">
        <f t="shared" si="16"/>
        <v>0</v>
      </c>
      <c r="O53" s="81">
        <f t="shared" si="16"/>
        <v>0</v>
      </c>
      <c r="P53" s="81">
        <f t="shared" si="16"/>
        <v>0</v>
      </c>
      <c r="Q53" s="81">
        <f t="shared" si="16"/>
        <v>0</v>
      </c>
      <c r="R53" s="81">
        <f t="shared" si="16"/>
        <v>0</v>
      </c>
      <c r="S53" s="82">
        <f t="shared" si="16"/>
        <v>0</v>
      </c>
      <c r="T53" s="23" t="str">
        <f>IF(SUM(H53:S53)=G52,"BIEN PROSEGUIR","ERROR rev. distribución de INGRESOS")</f>
        <v>BIEN PROSEGUIR</v>
      </c>
      <c r="V53" s="24"/>
      <c r="W53" s="61"/>
      <c r="X53" s="61"/>
      <c r="Y53" s="61"/>
      <c r="Z53" s="61"/>
    </row>
    <row r="54" spans="1:26" x14ac:dyDescent="0.35">
      <c r="A54" s="264" t="s">
        <v>51</v>
      </c>
      <c r="B54" s="265"/>
      <c r="C54" s="78"/>
      <c r="D54" s="268" t="s">
        <v>21</v>
      </c>
      <c r="E54" s="269"/>
      <c r="F54" s="79"/>
      <c r="G54" s="276" t="s">
        <v>64</v>
      </c>
      <c r="H54" s="277"/>
      <c r="I54" s="277"/>
      <c r="J54" s="278"/>
      <c r="K54" s="279">
        <f>+G90*S55</f>
        <v>0</v>
      </c>
      <c r="L54" s="280"/>
      <c r="M54" s="126" t="s">
        <v>22</v>
      </c>
      <c r="O54" s="70"/>
      <c r="P54" s="163"/>
      <c r="Q54" s="163"/>
      <c r="R54" s="67" t="s">
        <v>23</v>
      </c>
      <c r="S54" s="192" t="e">
        <f>(G52-K54)/G52</f>
        <v>#DIV/0!</v>
      </c>
      <c r="T54" s="25"/>
      <c r="V54" s="24"/>
      <c r="W54" s="61"/>
      <c r="X54" s="61"/>
      <c r="Y54" s="61"/>
      <c r="Z54" s="61"/>
    </row>
    <row r="55" spans="1:26" x14ac:dyDescent="0.35">
      <c r="A55" s="264" t="s">
        <v>52</v>
      </c>
      <c r="B55" s="265"/>
      <c r="C55" s="78"/>
      <c r="D55" s="266" t="s">
        <v>24</v>
      </c>
      <c r="E55" s="267"/>
      <c r="F55" s="127">
        <f>(E52-(F53*E52)-F54)</f>
        <v>0</v>
      </c>
      <c r="G55" s="189"/>
      <c r="H55" s="189"/>
      <c r="I55" s="161"/>
      <c r="J55" s="189" t="s">
        <v>65</v>
      </c>
      <c r="K55" s="279" t="e">
        <f>D52/C52</f>
        <v>#DIV/0!</v>
      </c>
      <c r="L55" s="280"/>
      <c r="M55" s="126">
        <f>C53</f>
        <v>0</v>
      </c>
      <c r="N55" s="190"/>
      <c r="O55" s="188"/>
      <c r="P55" s="43"/>
      <c r="Q55" s="162"/>
      <c r="R55" s="193" t="s">
        <v>59</v>
      </c>
      <c r="S55" s="187"/>
      <c r="T55" s="25"/>
      <c r="V55" s="61"/>
      <c r="W55" s="61"/>
      <c r="X55" s="61"/>
      <c r="Y55" s="61"/>
      <c r="Z55" s="61"/>
    </row>
    <row r="56" spans="1:26" ht="6" customHeight="1" thickBot="1" x14ac:dyDescent="0.4">
      <c r="A56" s="255"/>
      <c r="B56" s="256"/>
      <c r="C56" s="256"/>
      <c r="D56" s="256"/>
      <c r="E56" s="256"/>
      <c r="F56" s="256"/>
      <c r="G56" s="257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8"/>
      <c r="T56" s="26"/>
      <c r="V56" s="61"/>
      <c r="W56" s="61"/>
      <c r="X56" s="61"/>
      <c r="Y56" s="61"/>
      <c r="Z56" s="61"/>
    </row>
    <row r="57" spans="1:26" ht="15.5" x14ac:dyDescent="0.35">
      <c r="A57" s="302" t="s">
        <v>67</v>
      </c>
      <c r="B57" s="303"/>
      <c r="C57" s="303"/>
      <c r="D57" s="303"/>
      <c r="E57" s="304"/>
      <c r="F57" s="251" t="s">
        <v>60</v>
      </c>
      <c r="G57" s="253" t="s">
        <v>66</v>
      </c>
      <c r="H57" s="283" t="s">
        <v>25</v>
      </c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4"/>
      <c r="T57" s="27"/>
      <c r="V57" s="61"/>
      <c r="W57" s="61"/>
      <c r="X57" s="61"/>
      <c r="Y57" s="61"/>
      <c r="Z57" s="61"/>
    </row>
    <row r="58" spans="1:26" ht="15" thickBot="1" x14ac:dyDescent="0.4">
      <c r="A58" s="305" t="s">
        <v>57</v>
      </c>
      <c r="B58" s="306"/>
      <c r="C58" s="99" t="s">
        <v>2</v>
      </c>
      <c r="D58" s="99" t="s">
        <v>3</v>
      </c>
      <c r="E58" s="157" t="s">
        <v>26</v>
      </c>
      <c r="F58" s="252"/>
      <c r="G58" s="254"/>
      <c r="H58" s="100">
        <f t="shared" ref="H58:S58" si="17">+H51</f>
        <v>44057</v>
      </c>
      <c r="I58" s="101">
        <f t="shared" si="17"/>
        <v>44088</v>
      </c>
      <c r="J58" s="101">
        <f t="shared" si="17"/>
        <v>44118</v>
      </c>
      <c r="K58" s="101">
        <f t="shared" si="17"/>
        <v>44149</v>
      </c>
      <c r="L58" s="101">
        <f t="shared" si="17"/>
        <v>44179</v>
      </c>
      <c r="M58" s="101">
        <f t="shared" si="17"/>
        <v>44210</v>
      </c>
      <c r="N58" s="101">
        <f t="shared" si="17"/>
        <v>44241</v>
      </c>
      <c r="O58" s="101">
        <f t="shared" si="17"/>
        <v>44269</v>
      </c>
      <c r="P58" s="101">
        <f t="shared" si="17"/>
        <v>44300</v>
      </c>
      <c r="Q58" s="101">
        <f t="shared" si="17"/>
        <v>44330</v>
      </c>
      <c r="R58" s="101">
        <f t="shared" si="17"/>
        <v>44361</v>
      </c>
      <c r="S58" s="102">
        <f t="shared" si="17"/>
        <v>44391</v>
      </c>
      <c r="T58" s="27"/>
      <c r="V58" s="61"/>
      <c r="W58" s="61"/>
      <c r="X58" s="61"/>
      <c r="Y58" s="61"/>
      <c r="Z58" s="61"/>
    </row>
    <row r="59" spans="1:26" x14ac:dyDescent="0.35">
      <c r="A59" s="307" t="s">
        <v>58</v>
      </c>
      <c r="B59" s="308"/>
      <c r="C59" s="308"/>
      <c r="D59" s="308"/>
      <c r="E59" s="309"/>
      <c r="F59" s="129" t="e">
        <f>SUM(F60:F63)</f>
        <v>#DIV/0!</v>
      </c>
      <c r="G59" s="158">
        <f>SUM(G60:G63)</f>
        <v>0</v>
      </c>
      <c r="H59" s="103" t="s">
        <v>1</v>
      </c>
      <c r="I59" s="104" t="s">
        <v>1</v>
      </c>
      <c r="J59" s="104" t="s">
        <v>1</v>
      </c>
      <c r="K59" s="104" t="s">
        <v>1</v>
      </c>
      <c r="L59" s="104" t="s">
        <v>1</v>
      </c>
      <c r="M59" s="104" t="s">
        <v>1</v>
      </c>
      <c r="N59" s="104" t="s">
        <v>1</v>
      </c>
      <c r="O59" s="104" t="s">
        <v>1</v>
      </c>
      <c r="P59" s="104" t="s">
        <v>1</v>
      </c>
      <c r="Q59" s="104" t="s">
        <v>1</v>
      </c>
      <c r="R59" s="104" t="s">
        <v>1</v>
      </c>
      <c r="S59" s="105" t="s">
        <v>1</v>
      </c>
      <c r="T59" s="28"/>
      <c r="V59" s="61"/>
      <c r="W59" s="29"/>
      <c r="X59" s="30"/>
      <c r="Y59" s="61"/>
      <c r="Z59" s="61"/>
    </row>
    <row r="60" spans="1:26" x14ac:dyDescent="0.35">
      <c r="A60" s="289"/>
      <c r="B60" s="275"/>
      <c r="C60" s="84"/>
      <c r="D60" s="84"/>
      <c r="E60" s="137"/>
      <c r="F60" s="131" t="e">
        <f>+G60/$C$52/$S$55</f>
        <v>#DIV/0!</v>
      </c>
      <c r="G60" s="132">
        <f>C60*E60*$S$55</f>
        <v>0</v>
      </c>
      <c r="H60" s="85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7"/>
      <c r="T60" s="31" t="e">
        <f>IF(F60=0,"",IF(SUM(H60:S60)=100%,"Bien prosiga","Error, la suma debe ser igual al 100%"))</f>
        <v>#DIV/0!</v>
      </c>
      <c r="V60" s="61"/>
      <c r="W60" s="29"/>
      <c r="X60" s="30"/>
      <c r="Y60" s="61"/>
      <c r="Z60" s="61"/>
    </row>
    <row r="61" spans="1:26" x14ac:dyDescent="0.35">
      <c r="A61" s="289"/>
      <c r="B61" s="275"/>
      <c r="C61" s="84"/>
      <c r="D61" s="84"/>
      <c r="E61" s="137"/>
      <c r="F61" s="131" t="e">
        <f t="shared" ref="F61:F63" si="18">+G61/$C$52/$S$55</f>
        <v>#DIV/0!</v>
      </c>
      <c r="G61" s="132">
        <f t="shared" ref="G61:G70" si="19">C61*E61*$S$55</f>
        <v>0</v>
      </c>
      <c r="H61" s="85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7"/>
      <c r="T61" s="31" t="e">
        <f>IF(F61=0,"",IF(SUM(H61:S61)=100%,"Bien prosiga","Error, la suma debe ser igual al 100%"))</f>
        <v>#DIV/0!</v>
      </c>
      <c r="V61" s="61"/>
      <c r="W61" s="29"/>
      <c r="X61" s="30"/>
      <c r="Y61" s="61"/>
      <c r="Z61" s="61"/>
    </row>
    <row r="62" spans="1:26" x14ac:dyDescent="0.35">
      <c r="A62" s="289"/>
      <c r="B62" s="275"/>
      <c r="C62" s="84"/>
      <c r="D62" s="84"/>
      <c r="E62" s="137"/>
      <c r="F62" s="131" t="e">
        <f t="shared" si="18"/>
        <v>#DIV/0!</v>
      </c>
      <c r="G62" s="132">
        <f t="shared" si="19"/>
        <v>0</v>
      </c>
      <c r="H62" s="85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7"/>
      <c r="T62" s="31" t="e">
        <f>IF(F62=0,"",IF(SUM(H62:S62)=100%,"Bien prosiga","Error, la suma debe ser igual al 100%"))</f>
        <v>#DIV/0!</v>
      </c>
      <c r="V62" s="61"/>
      <c r="W62" s="29"/>
      <c r="X62" s="30"/>
      <c r="Y62" s="61"/>
      <c r="Z62" s="61"/>
    </row>
    <row r="63" spans="1:26" x14ac:dyDescent="0.35">
      <c r="A63" s="289"/>
      <c r="B63" s="275"/>
      <c r="C63" s="80"/>
      <c r="D63" s="84"/>
      <c r="E63" s="137"/>
      <c r="F63" s="131" t="e">
        <f t="shared" si="18"/>
        <v>#DIV/0!</v>
      </c>
      <c r="G63" s="132">
        <f t="shared" si="19"/>
        <v>0</v>
      </c>
      <c r="H63" s="85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7"/>
      <c r="T63" s="31" t="e">
        <f>IF(F63=0,"",IF(SUM(H63:S63)=100%,"Bien prosiga","Error, la suma debe ser igual al 100%"))</f>
        <v>#DIV/0!</v>
      </c>
      <c r="V63" s="61"/>
      <c r="W63" s="29"/>
      <c r="X63" s="30"/>
      <c r="Y63" s="61"/>
      <c r="Z63" s="61"/>
    </row>
    <row r="64" spans="1:26" x14ac:dyDescent="0.35">
      <c r="A64" s="290" t="s">
        <v>72</v>
      </c>
      <c r="B64" s="291"/>
      <c r="C64" s="291"/>
      <c r="D64" s="291"/>
      <c r="E64" s="291"/>
      <c r="F64" s="133" t="e">
        <f>SUM(F65:F70)</f>
        <v>#DIV/0!</v>
      </c>
      <c r="G64" s="134">
        <f>SUM(G65:G70)</f>
        <v>0</v>
      </c>
      <c r="H64" s="259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1"/>
      <c r="T64" s="31"/>
      <c r="V64" s="61"/>
      <c r="W64" s="29"/>
      <c r="X64" s="30"/>
      <c r="Y64" s="61"/>
      <c r="Z64" s="61"/>
    </row>
    <row r="65" spans="1:26" x14ac:dyDescent="0.35">
      <c r="A65" s="289"/>
      <c r="B65" s="275"/>
      <c r="C65" s="80"/>
      <c r="D65" s="84"/>
      <c r="E65" s="138"/>
      <c r="F65" s="131" t="e">
        <f t="shared" ref="F65:F77" si="20">+G65/$C$52/$S$55</f>
        <v>#DIV/0!</v>
      </c>
      <c r="G65" s="132">
        <f t="shared" si="19"/>
        <v>0</v>
      </c>
      <c r="H65" s="85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7"/>
      <c r="T65" s="31" t="e">
        <f t="shared" ref="T65:T70" si="21">IF(F65=0,"",IF(SUM(H65:S65)=100%,"Bien prosiga","Error, la suma debe ser igual al 100%"))</f>
        <v>#DIV/0!</v>
      </c>
      <c r="V65" s="61"/>
      <c r="W65" s="29"/>
      <c r="X65" s="30"/>
      <c r="Y65" s="61"/>
      <c r="Z65" s="61"/>
    </row>
    <row r="66" spans="1:26" x14ac:dyDescent="0.35">
      <c r="A66" s="289"/>
      <c r="B66" s="275"/>
      <c r="C66" s="80"/>
      <c r="D66" s="84"/>
      <c r="E66" s="138"/>
      <c r="F66" s="131" t="e">
        <f t="shared" si="20"/>
        <v>#DIV/0!</v>
      </c>
      <c r="G66" s="132">
        <f t="shared" si="19"/>
        <v>0</v>
      </c>
      <c r="H66" s="85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7"/>
      <c r="T66" s="31" t="e">
        <f t="shared" si="21"/>
        <v>#DIV/0!</v>
      </c>
      <c r="V66" s="61"/>
      <c r="W66" s="29"/>
      <c r="X66" s="30"/>
      <c r="Y66" s="61"/>
      <c r="Z66" s="61"/>
    </row>
    <row r="67" spans="1:26" x14ac:dyDescent="0.35">
      <c r="A67" s="289"/>
      <c r="B67" s="275"/>
      <c r="C67" s="80"/>
      <c r="D67" s="84"/>
      <c r="E67" s="138"/>
      <c r="F67" s="131" t="e">
        <f t="shared" si="20"/>
        <v>#DIV/0!</v>
      </c>
      <c r="G67" s="132">
        <f t="shared" si="19"/>
        <v>0</v>
      </c>
      <c r="H67" s="85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7"/>
      <c r="T67" s="31" t="e">
        <f t="shared" si="21"/>
        <v>#DIV/0!</v>
      </c>
      <c r="V67" s="61"/>
      <c r="W67" s="29"/>
      <c r="X67" s="30"/>
      <c r="Y67" s="61"/>
      <c r="Z67" s="61"/>
    </row>
    <row r="68" spans="1:26" x14ac:dyDescent="0.35">
      <c r="A68" s="289"/>
      <c r="B68" s="275"/>
      <c r="C68" s="80"/>
      <c r="D68" s="84"/>
      <c r="E68" s="137"/>
      <c r="F68" s="131" t="e">
        <f t="shared" si="20"/>
        <v>#DIV/0!</v>
      </c>
      <c r="G68" s="132">
        <f t="shared" si="19"/>
        <v>0</v>
      </c>
      <c r="H68" s="85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7"/>
      <c r="T68" s="31" t="e">
        <f t="shared" si="21"/>
        <v>#DIV/0!</v>
      </c>
      <c r="V68" s="61"/>
      <c r="W68" s="29"/>
      <c r="X68" s="30"/>
      <c r="Y68" s="61"/>
      <c r="Z68" s="61"/>
    </row>
    <row r="69" spans="1:26" x14ac:dyDescent="0.35">
      <c r="A69" s="289"/>
      <c r="B69" s="275"/>
      <c r="C69" s="80"/>
      <c r="D69" s="84"/>
      <c r="E69" s="137"/>
      <c r="F69" s="131" t="e">
        <f t="shared" si="20"/>
        <v>#DIV/0!</v>
      </c>
      <c r="G69" s="132">
        <f t="shared" si="19"/>
        <v>0</v>
      </c>
      <c r="H69" s="85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7"/>
      <c r="T69" s="31" t="e">
        <f t="shared" si="21"/>
        <v>#DIV/0!</v>
      </c>
      <c r="V69" s="61"/>
      <c r="W69" s="29"/>
      <c r="X69" s="30"/>
      <c r="Y69" s="61"/>
      <c r="Z69" s="61"/>
    </row>
    <row r="70" spans="1:26" x14ac:dyDescent="0.35">
      <c r="A70" s="289"/>
      <c r="B70" s="275"/>
      <c r="C70" s="80"/>
      <c r="D70" s="84"/>
      <c r="E70" s="137"/>
      <c r="F70" s="131" t="e">
        <f t="shared" si="20"/>
        <v>#DIV/0!</v>
      </c>
      <c r="G70" s="132">
        <f t="shared" si="19"/>
        <v>0</v>
      </c>
      <c r="H70" s="85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7"/>
      <c r="T70" s="31" t="e">
        <f t="shared" si="21"/>
        <v>#DIV/0!</v>
      </c>
      <c r="V70" s="61"/>
      <c r="W70" s="29"/>
      <c r="X70" s="30"/>
      <c r="Y70" s="61"/>
      <c r="Z70" s="61"/>
    </row>
    <row r="71" spans="1:26" x14ac:dyDescent="0.35">
      <c r="A71" s="290" t="s">
        <v>68</v>
      </c>
      <c r="B71" s="291"/>
      <c r="C71" s="291"/>
      <c r="D71" s="291"/>
      <c r="E71" s="291"/>
      <c r="F71" s="133" t="e">
        <f>SUM(F72:F77)</f>
        <v>#DIV/0!</v>
      </c>
      <c r="G71" s="134">
        <f>SUM(G72:G77)</f>
        <v>0</v>
      </c>
      <c r="H71" s="259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1"/>
      <c r="T71" s="31"/>
      <c r="V71" s="61"/>
      <c r="W71" s="29"/>
      <c r="X71" s="30"/>
      <c r="Y71" s="61"/>
      <c r="Z71" s="61"/>
    </row>
    <row r="72" spans="1:26" x14ac:dyDescent="0.35">
      <c r="A72" s="274"/>
      <c r="B72" s="275"/>
      <c r="C72" s="84"/>
      <c r="D72" s="84"/>
      <c r="E72" s="137"/>
      <c r="F72" s="131" t="e">
        <f t="shared" si="20"/>
        <v>#DIV/0!</v>
      </c>
      <c r="G72" s="132">
        <f t="shared" ref="G72:G77" si="22">C72*E72*$S$55</f>
        <v>0</v>
      </c>
      <c r="H72" s="85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7"/>
      <c r="T72" s="31" t="e">
        <f t="shared" ref="T72:T77" si="23">IF(F72=0,"",IF(SUM(H72:S72)=100%,"Bien prosiga","Error, la suma debe ser igual al 100%"))</f>
        <v>#DIV/0!</v>
      </c>
      <c r="V72" s="61"/>
      <c r="W72" s="29"/>
      <c r="X72" s="30"/>
      <c r="Y72" s="61"/>
      <c r="Z72" s="61"/>
    </row>
    <row r="73" spans="1:26" x14ac:dyDescent="0.35">
      <c r="A73" s="274"/>
      <c r="B73" s="275"/>
      <c r="C73" s="84"/>
      <c r="D73" s="84"/>
      <c r="E73" s="137"/>
      <c r="F73" s="131" t="e">
        <f t="shared" si="20"/>
        <v>#DIV/0!</v>
      </c>
      <c r="G73" s="132">
        <f t="shared" si="22"/>
        <v>0</v>
      </c>
      <c r="H73" s="85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7"/>
      <c r="T73" s="31" t="e">
        <f t="shared" si="23"/>
        <v>#DIV/0!</v>
      </c>
      <c r="V73" s="61"/>
      <c r="W73" s="29"/>
      <c r="X73" s="30"/>
      <c r="Y73" s="61"/>
      <c r="Z73" s="61"/>
    </row>
    <row r="74" spans="1:26" x14ac:dyDescent="0.35">
      <c r="A74" s="274"/>
      <c r="B74" s="275"/>
      <c r="C74" s="84"/>
      <c r="D74" s="84"/>
      <c r="E74" s="137"/>
      <c r="F74" s="131" t="e">
        <f t="shared" si="20"/>
        <v>#DIV/0!</v>
      </c>
      <c r="G74" s="132">
        <f t="shared" si="22"/>
        <v>0</v>
      </c>
      <c r="H74" s="85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7"/>
      <c r="T74" s="31" t="e">
        <f t="shared" si="23"/>
        <v>#DIV/0!</v>
      </c>
      <c r="V74" s="61"/>
      <c r="W74" s="29"/>
      <c r="X74" s="30"/>
      <c r="Y74" s="61"/>
      <c r="Z74" s="61"/>
    </row>
    <row r="75" spans="1:26" x14ac:dyDescent="0.35">
      <c r="A75" s="274"/>
      <c r="B75" s="275"/>
      <c r="C75" s="84"/>
      <c r="D75" s="84"/>
      <c r="E75" s="137"/>
      <c r="F75" s="131" t="e">
        <f t="shared" si="20"/>
        <v>#DIV/0!</v>
      </c>
      <c r="G75" s="132">
        <f t="shared" si="22"/>
        <v>0</v>
      </c>
      <c r="H75" s="85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7"/>
      <c r="T75" s="31" t="e">
        <f t="shared" si="23"/>
        <v>#DIV/0!</v>
      </c>
      <c r="V75" s="61"/>
      <c r="W75" s="29"/>
      <c r="X75" s="30"/>
      <c r="Y75" s="61"/>
      <c r="Z75" s="61"/>
    </row>
    <row r="76" spans="1:26" x14ac:dyDescent="0.35">
      <c r="A76" s="274"/>
      <c r="B76" s="275"/>
      <c r="C76" s="84"/>
      <c r="D76" s="84"/>
      <c r="E76" s="137"/>
      <c r="F76" s="131" t="e">
        <f t="shared" si="20"/>
        <v>#DIV/0!</v>
      </c>
      <c r="G76" s="132">
        <f t="shared" si="22"/>
        <v>0</v>
      </c>
      <c r="H76" s="88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90"/>
      <c r="T76" s="31" t="e">
        <f t="shared" si="23"/>
        <v>#DIV/0!</v>
      </c>
      <c r="V76" s="61"/>
      <c r="W76" s="29"/>
      <c r="X76" s="30"/>
      <c r="Y76" s="61"/>
      <c r="Z76" s="61"/>
    </row>
    <row r="77" spans="1:26" x14ac:dyDescent="0.35">
      <c r="A77" s="274"/>
      <c r="B77" s="275"/>
      <c r="C77" s="84"/>
      <c r="D77" s="84"/>
      <c r="E77" s="137"/>
      <c r="F77" s="131" t="e">
        <f t="shared" si="20"/>
        <v>#DIV/0!</v>
      </c>
      <c r="G77" s="132">
        <f t="shared" si="22"/>
        <v>0</v>
      </c>
      <c r="H77" s="88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90"/>
      <c r="T77" s="31" t="e">
        <f t="shared" si="23"/>
        <v>#DIV/0!</v>
      </c>
      <c r="V77" s="61"/>
      <c r="W77" s="29"/>
      <c r="X77" s="30"/>
      <c r="Y77" s="61"/>
      <c r="Z77" s="61"/>
    </row>
    <row r="78" spans="1:26" x14ac:dyDescent="0.35">
      <c r="A78" s="290" t="s">
        <v>69</v>
      </c>
      <c r="B78" s="291"/>
      <c r="C78" s="291"/>
      <c r="D78" s="291"/>
      <c r="E78" s="291"/>
      <c r="F78" s="133" t="e">
        <f>SUM(F79:F81)</f>
        <v>#DIV/0!</v>
      </c>
      <c r="G78" s="134">
        <f>SUM(G79:G81)</f>
        <v>0</v>
      </c>
      <c r="H78" s="259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1"/>
      <c r="T78" s="31"/>
      <c r="V78" s="61"/>
      <c r="W78" s="29"/>
      <c r="X78" s="30"/>
      <c r="Y78" s="61"/>
      <c r="Z78" s="61"/>
    </row>
    <row r="79" spans="1:26" x14ac:dyDescent="0.35">
      <c r="A79" s="289"/>
      <c r="B79" s="275"/>
      <c r="C79" s="80"/>
      <c r="D79" s="84"/>
      <c r="E79" s="137"/>
      <c r="F79" s="131" t="e">
        <f t="shared" ref="F79:F81" si="24">+G79/$C$52/$S$55</f>
        <v>#DIV/0!</v>
      </c>
      <c r="G79" s="132">
        <f t="shared" ref="G79:G81" si="25">C79*E79*$S$55</f>
        <v>0</v>
      </c>
      <c r="H79" s="88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90"/>
      <c r="T79" s="31" t="e">
        <f>IF(F79=0,"",IF(SUM(H79:S79)=100%,"Bien prosiga","Error, la suma debe ser igual al 100%"))</f>
        <v>#DIV/0!</v>
      </c>
      <c r="V79" s="61"/>
      <c r="W79" s="29"/>
      <c r="X79" s="30"/>
      <c r="Y79" s="61"/>
      <c r="Z79" s="61"/>
    </row>
    <row r="80" spans="1:26" x14ac:dyDescent="0.35">
      <c r="A80" s="289"/>
      <c r="B80" s="275"/>
      <c r="C80" s="80"/>
      <c r="D80" s="84"/>
      <c r="E80" s="137"/>
      <c r="F80" s="131" t="e">
        <f t="shared" si="24"/>
        <v>#DIV/0!</v>
      </c>
      <c r="G80" s="132">
        <f t="shared" si="25"/>
        <v>0</v>
      </c>
      <c r="H80" s="88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90"/>
      <c r="T80" s="31" t="e">
        <f>IF(F80=0,"",IF(SUM(H80:S80)=100%,"Bien prosiga","Error, la suma debe ser igual al 100%"))</f>
        <v>#DIV/0!</v>
      </c>
      <c r="V80" s="61"/>
      <c r="W80" s="29"/>
      <c r="X80" s="30"/>
      <c r="Y80" s="61"/>
      <c r="Z80" s="61"/>
    </row>
    <row r="81" spans="1:26" x14ac:dyDescent="0.35">
      <c r="A81" s="289"/>
      <c r="B81" s="275"/>
      <c r="C81" s="80"/>
      <c r="D81" s="84"/>
      <c r="E81" s="137"/>
      <c r="F81" s="131" t="e">
        <f t="shared" si="24"/>
        <v>#DIV/0!</v>
      </c>
      <c r="G81" s="132">
        <f t="shared" si="25"/>
        <v>0</v>
      </c>
      <c r="H81" s="88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90"/>
      <c r="T81" s="31" t="e">
        <f>IF(F81=0,"",IF(SUM(H81:S81)=100%,"Bien prosiga","Error, la suma debe ser igual al 100%"))</f>
        <v>#DIV/0!</v>
      </c>
      <c r="V81" s="61"/>
      <c r="W81" s="29"/>
      <c r="X81" s="30"/>
      <c r="Y81" s="61"/>
      <c r="Z81" s="61"/>
    </row>
    <row r="82" spans="1:26" x14ac:dyDescent="0.35">
      <c r="A82" s="290" t="s">
        <v>70</v>
      </c>
      <c r="B82" s="291"/>
      <c r="C82" s="291"/>
      <c r="D82" s="291"/>
      <c r="E82" s="291"/>
      <c r="F82" s="133" t="e">
        <f>SUM(F83:F84)</f>
        <v>#DIV/0!</v>
      </c>
      <c r="G82" s="134">
        <f>SUM(G83:G84)</f>
        <v>0</v>
      </c>
      <c r="H82" s="259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1"/>
      <c r="T82" s="31"/>
      <c r="V82" s="61"/>
      <c r="W82" s="29"/>
      <c r="X82" s="30"/>
      <c r="Y82" s="61"/>
      <c r="Z82" s="61"/>
    </row>
    <row r="83" spans="1:26" x14ac:dyDescent="0.35">
      <c r="A83" s="289" t="s">
        <v>31</v>
      </c>
      <c r="B83" s="275"/>
      <c r="C83" s="80"/>
      <c r="D83" s="84"/>
      <c r="E83" s="137"/>
      <c r="F83" s="131" t="e">
        <f t="shared" ref="F83:F84" si="26">+G83/$C$52/$S$55</f>
        <v>#DIV/0!</v>
      </c>
      <c r="G83" s="132">
        <f t="shared" ref="G83:G84" si="27">C83*E83*$S$55</f>
        <v>0</v>
      </c>
      <c r="H83" s="88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90"/>
      <c r="T83" s="31" t="e">
        <f>IF(F83=0,"",IF(SUM(H83:S83)=100%,"Bien prosiga","Error, la suma debe ser igual al 100%"))</f>
        <v>#DIV/0!</v>
      </c>
      <c r="V83" s="61"/>
      <c r="W83" s="29"/>
      <c r="X83" s="30"/>
      <c r="Y83" s="61"/>
      <c r="Z83" s="61"/>
    </row>
    <row r="84" spans="1:26" x14ac:dyDescent="0.35">
      <c r="A84" s="289" t="s">
        <v>32</v>
      </c>
      <c r="B84" s="275"/>
      <c r="C84" s="80"/>
      <c r="D84" s="84"/>
      <c r="E84" s="137"/>
      <c r="F84" s="131" t="e">
        <f t="shared" si="26"/>
        <v>#DIV/0!</v>
      </c>
      <c r="G84" s="132">
        <f t="shared" si="27"/>
        <v>0</v>
      </c>
      <c r="H84" s="88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90"/>
      <c r="T84" s="31" t="e">
        <f>IF(F84=0,"",IF(SUM(H84:S84)=100%,"Bien prosiga","Error, la suma debe ser igual al 100%"))</f>
        <v>#DIV/0!</v>
      </c>
      <c r="V84" s="61"/>
      <c r="W84" s="29"/>
      <c r="X84" s="30"/>
      <c r="Y84" s="61"/>
      <c r="Z84" s="61"/>
    </row>
    <row r="85" spans="1:26" x14ac:dyDescent="0.35">
      <c r="A85" s="290" t="s">
        <v>71</v>
      </c>
      <c r="B85" s="291"/>
      <c r="C85" s="291"/>
      <c r="D85" s="291"/>
      <c r="E85" s="291"/>
      <c r="F85" s="133" t="e">
        <f>SUM(F86:F89)</f>
        <v>#DIV/0!</v>
      </c>
      <c r="G85" s="134">
        <f>SUM(G86:G89)</f>
        <v>0</v>
      </c>
      <c r="H85" s="259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1"/>
      <c r="T85" s="31"/>
      <c r="V85" s="61"/>
      <c r="W85" s="29"/>
      <c r="X85" s="30"/>
      <c r="Y85" s="61"/>
      <c r="Z85" s="61"/>
    </row>
    <row r="86" spans="1:26" x14ac:dyDescent="0.35">
      <c r="A86" s="289" t="s">
        <v>33</v>
      </c>
      <c r="B86" s="275"/>
      <c r="C86" s="91"/>
      <c r="D86" s="92"/>
      <c r="E86" s="135"/>
      <c r="F86" s="131" t="e">
        <f t="shared" ref="F86:F89" si="28">+G86/$C$52/$S$55</f>
        <v>#DIV/0!</v>
      </c>
      <c r="G86" s="132">
        <f t="shared" ref="G86:G89" si="29">C86*E86*$S$55</f>
        <v>0</v>
      </c>
      <c r="H86" s="85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7"/>
      <c r="T86" s="31" t="e">
        <f>IF(F86=0,"",IF(SUM(H86:S86)=100%,"Bien prosiga","Error, la suma debe ser igual al 100%"))</f>
        <v>#DIV/0!</v>
      </c>
      <c r="V86" s="61"/>
      <c r="W86" s="29"/>
      <c r="X86" s="30"/>
      <c r="Y86" s="61"/>
      <c r="Z86" s="61"/>
    </row>
    <row r="87" spans="1:26" x14ac:dyDescent="0.35">
      <c r="A87" s="289" t="s">
        <v>34</v>
      </c>
      <c r="B87" s="275"/>
      <c r="C87" s="91"/>
      <c r="D87" s="92"/>
      <c r="E87" s="135"/>
      <c r="F87" s="131" t="e">
        <f t="shared" si="28"/>
        <v>#DIV/0!</v>
      </c>
      <c r="G87" s="132">
        <f t="shared" si="29"/>
        <v>0</v>
      </c>
      <c r="H87" s="85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7"/>
      <c r="T87" s="31" t="e">
        <f>IF(F87=0,"",IF(SUM(H87:S87)=100%,"Bien prosiga","Error, la suma debe ser igual al 100%"))</f>
        <v>#DIV/0!</v>
      </c>
      <c r="V87" s="61"/>
      <c r="W87" s="29"/>
      <c r="X87" s="30"/>
      <c r="Y87" s="61"/>
      <c r="Z87" s="61"/>
    </row>
    <row r="88" spans="1:26" x14ac:dyDescent="0.35">
      <c r="A88" s="289" t="s">
        <v>27</v>
      </c>
      <c r="B88" s="275"/>
      <c r="C88" s="91"/>
      <c r="D88" s="92"/>
      <c r="E88" s="135"/>
      <c r="F88" s="131" t="e">
        <f t="shared" si="28"/>
        <v>#DIV/0!</v>
      </c>
      <c r="G88" s="132">
        <f t="shared" si="29"/>
        <v>0</v>
      </c>
      <c r="H88" s="85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7"/>
      <c r="T88" s="31" t="e">
        <f>IF(F88=0,"",IF(SUM(H88:S88)=100%,"Bien prosiga","Error, la suma debe ser igual al 100%"))</f>
        <v>#DIV/0!</v>
      </c>
      <c r="V88" s="61"/>
      <c r="W88" s="29"/>
      <c r="X88" s="30"/>
      <c r="Y88" s="61"/>
      <c r="Z88" s="61"/>
    </row>
    <row r="89" spans="1:26" ht="15" thickBot="1" x14ac:dyDescent="0.4">
      <c r="A89" s="289" t="s">
        <v>27</v>
      </c>
      <c r="B89" s="275"/>
      <c r="C89" s="93"/>
      <c r="D89" s="94"/>
      <c r="E89" s="136"/>
      <c r="F89" s="131" t="e">
        <f t="shared" si="28"/>
        <v>#DIV/0!</v>
      </c>
      <c r="G89" s="132">
        <f t="shared" si="29"/>
        <v>0</v>
      </c>
      <c r="H89" s="95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7"/>
      <c r="T89" s="31" t="e">
        <f>IF(F89=0,"",IF(SUM(H89:S89)=100%,"Bien prosiga","Error, la suma debe ser igual al 100%"))</f>
        <v>#DIV/0!</v>
      </c>
      <c r="V89" s="61"/>
      <c r="W89" s="29"/>
      <c r="X89" s="30"/>
      <c r="Y89" s="61"/>
      <c r="Z89" s="61"/>
    </row>
    <row r="90" spans="1:26" ht="15" thickBot="1" x14ac:dyDescent="0.4">
      <c r="A90" s="294" t="s">
        <v>35</v>
      </c>
      <c r="B90" s="295"/>
      <c r="C90" s="295"/>
      <c r="D90" s="295"/>
      <c r="E90" s="295"/>
      <c r="F90" s="159" t="e">
        <f>+F59+F64+F71+F78+F82+F85</f>
        <v>#DIV/0!</v>
      </c>
      <c r="G90" s="160">
        <f>+G59+G64+G71+G78+G82+G85</f>
        <v>0</v>
      </c>
      <c r="H90" s="98">
        <f t="shared" ref="H90:S90" si="30">($G$60*H60)+($G$61*H61)+($G$62*H62)+($G$63*H63)+($G$65*H65)+($G$66*H66)+($G$67*H67)+($G$68*H68)+($G$69*H69)+($G$70*H70)+($G$72*H72)+($G$73*H73)+($G$74*H74)+($G$75*H75)+($G$76*H76)+($G$77*H77)+($G$79*H79)+($G$80*H80)+($G$81*H81)+($G$83*H83)+($G$84*H84)+($G$86*H86)+($G$87*H87)+($G$88*H88)+($G$89*H89)</f>
        <v>0</v>
      </c>
      <c r="I90" s="107">
        <f t="shared" si="30"/>
        <v>0</v>
      </c>
      <c r="J90" s="107">
        <f t="shared" si="30"/>
        <v>0</v>
      </c>
      <c r="K90" s="107">
        <f t="shared" si="30"/>
        <v>0</v>
      </c>
      <c r="L90" s="107">
        <f t="shared" si="30"/>
        <v>0</v>
      </c>
      <c r="M90" s="107">
        <f t="shared" si="30"/>
        <v>0</v>
      </c>
      <c r="N90" s="107">
        <f t="shared" si="30"/>
        <v>0</v>
      </c>
      <c r="O90" s="107">
        <f t="shared" si="30"/>
        <v>0</v>
      </c>
      <c r="P90" s="107">
        <f t="shared" si="30"/>
        <v>0</v>
      </c>
      <c r="Q90" s="107">
        <f t="shared" si="30"/>
        <v>0</v>
      </c>
      <c r="R90" s="107">
        <f t="shared" si="30"/>
        <v>0</v>
      </c>
      <c r="S90" s="108">
        <f t="shared" si="30"/>
        <v>0</v>
      </c>
      <c r="T90" s="32" t="str">
        <f>IF(SUM(H90:S90)=G90,"BIEN PROSIGA","MAL VERIFIQUE")</f>
        <v>BIEN PROSIGA</v>
      </c>
      <c r="V90" s="61"/>
      <c r="W90" s="29"/>
      <c r="X90" s="30"/>
      <c r="Y90" s="61"/>
      <c r="Z90" s="61"/>
    </row>
    <row r="91" spans="1:26" s="3" customFormat="1" x14ac:dyDescent="0.35">
      <c r="A91" s="36"/>
      <c r="B91" s="36"/>
      <c r="C91" s="36"/>
      <c r="D91" s="36"/>
      <c r="E91" s="36"/>
      <c r="F91" s="37"/>
      <c r="G91" s="37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9"/>
      <c r="V91" s="2"/>
      <c r="W91" s="29"/>
      <c r="X91" s="30"/>
      <c r="Y91" s="2"/>
      <c r="Z91" s="2"/>
    </row>
    <row r="92" spans="1:26" s="3" customFormat="1" ht="2.25" customHeight="1" thickBot="1" x14ac:dyDescent="0.4"/>
    <row r="93" spans="1:26" ht="15" customHeight="1" x14ac:dyDescent="0.35">
      <c r="A93" s="270" t="s">
        <v>56</v>
      </c>
      <c r="B93" s="271"/>
      <c r="C93" s="285" t="s">
        <v>15</v>
      </c>
      <c r="D93" s="287" t="s">
        <v>53</v>
      </c>
      <c r="E93" s="292" t="s">
        <v>54</v>
      </c>
      <c r="F93" s="281" t="s">
        <v>16</v>
      </c>
      <c r="G93" s="262" t="s">
        <v>73</v>
      </c>
      <c r="H93" s="283" t="s">
        <v>17</v>
      </c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4"/>
      <c r="T93" s="35"/>
      <c r="U93" s="19"/>
      <c r="V93" s="19"/>
    </row>
    <row r="94" spans="1:26" ht="15.75" customHeight="1" x14ac:dyDescent="0.35">
      <c r="A94" s="272" t="s">
        <v>61</v>
      </c>
      <c r="B94" s="273"/>
      <c r="C94" s="286"/>
      <c r="D94" s="288"/>
      <c r="E94" s="293"/>
      <c r="F94" s="282"/>
      <c r="G94" s="263"/>
      <c r="H94" s="72">
        <f>+D5</f>
        <v>44057</v>
      </c>
      <c r="I94" s="73">
        <f t="shared" ref="I94:S94" si="31">DATE(YEAR(H94),MONTH(H94)+1,DAY(H94))</f>
        <v>44088</v>
      </c>
      <c r="J94" s="73">
        <f t="shared" si="31"/>
        <v>44118</v>
      </c>
      <c r="K94" s="73">
        <f t="shared" si="31"/>
        <v>44149</v>
      </c>
      <c r="L94" s="73">
        <f t="shared" si="31"/>
        <v>44179</v>
      </c>
      <c r="M94" s="73">
        <f t="shared" si="31"/>
        <v>44210</v>
      </c>
      <c r="N94" s="73">
        <f t="shared" si="31"/>
        <v>44241</v>
      </c>
      <c r="O94" s="73">
        <f t="shared" si="31"/>
        <v>44269</v>
      </c>
      <c r="P94" s="73">
        <f t="shared" si="31"/>
        <v>44300</v>
      </c>
      <c r="Q94" s="73">
        <f t="shared" si="31"/>
        <v>44330</v>
      </c>
      <c r="R94" s="73">
        <f t="shared" si="31"/>
        <v>44361</v>
      </c>
      <c r="S94" s="74">
        <f t="shared" si="31"/>
        <v>44391</v>
      </c>
      <c r="T94" s="21" t="s">
        <v>18</v>
      </c>
      <c r="V94" s="22"/>
    </row>
    <row r="95" spans="1:26" ht="15" thickBot="1" x14ac:dyDescent="0.4">
      <c r="A95" s="298" t="s">
        <v>87</v>
      </c>
      <c r="B95" s="299"/>
      <c r="C95" s="191"/>
      <c r="D95" s="186">
        <f>(C97+C98)/2</f>
        <v>0</v>
      </c>
      <c r="E95" s="125">
        <f>+D95*C95</f>
        <v>0</v>
      </c>
      <c r="F95" s="196"/>
      <c r="G95" s="195">
        <f>+F95*F98*S98</f>
        <v>0</v>
      </c>
      <c r="H95" s="75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7"/>
      <c r="T95" s="23" t="s">
        <v>19</v>
      </c>
    </row>
    <row r="96" spans="1:26" x14ac:dyDescent="0.35">
      <c r="A96" s="296" t="s">
        <v>20</v>
      </c>
      <c r="B96" s="297"/>
      <c r="C96" s="106"/>
      <c r="D96" s="300" t="s">
        <v>55</v>
      </c>
      <c r="E96" s="301"/>
      <c r="F96" s="185"/>
      <c r="G96" s="194"/>
      <c r="H96" s="166">
        <f t="shared" ref="H96:S96" si="32">+$G$95*H95</f>
        <v>0</v>
      </c>
      <c r="I96" s="166">
        <f t="shared" si="32"/>
        <v>0</v>
      </c>
      <c r="J96" s="166">
        <f t="shared" si="32"/>
        <v>0</v>
      </c>
      <c r="K96" s="166">
        <f t="shared" si="32"/>
        <v>0</v>
      </c>
      <c r="L96" s="166">
        <f t="shared" si="32"/>
        <v>0</v>
      </c>
      <c r="M96" s="166">
        <f t="shared" si="32"/>
        <v>0</v>
      </c>
      <c r="N96" s="166">
        <f t="shared" si="32"/>
        <v>0</v>
      </c>
      <c r="O96" s="166">
        <f t="shared" si="32"/>
        <v>0</v>
      </c>
      <c r="P96" s="166">
        <f t="shared" si="32"/>
        <v>0</v>
      </c>
      <c r="Q96" s="165">
        <f t="shared" si="32"/>
        <v>0</v>
      </c>
      <c r="R96" s="166">
        <f t="shared" si="32"/>
        <v>0</v>
      </c>
      <c r="S96" s="167">
        <f t="shared" si="32"/>
        <v>0</v>
      </c>
      <c r="T96" s="23" t="str">
        <f>IF(SUM(H96:S96)=G95,"BIEN PROSEGUIR","ERROR rev. distribución de INGRESOS")</f>
        <v>BIEN PROSEGUIR</v>
      </c>
      <c r="V96" s="24"/>
      <c r="W96" s="61"/>
      <c r="X96" s="61"/>
      <c r="Y96" s="61"/>
      <c r="Z96" s="61"/>
    </row>
    <row r="97" spans="1:26" x14ac:dyDescent="0.35">
      <c r="A97" s="264" t="s">
        <v>51</v>
      </c>
      <c r="B97" s="265"/>
      <c r="C97" s="78"/>
      <c r="D97" s="268" t="s">
        <v>21</v>
      </c>
      <c r="E97" s="269"/>
      <c r="F97" s="79"/>
      <c r="G97" s="276" t="s">
        <v>64</v>
      </c>
      <c r="H97" s="277"/>
      <c r="I97" s="277"/>
      <c r="J97" s="278"/>
      <c r="K97" s="279">
        <f>+G133</f>
        <v>0</v>
      </c>
      <c r="L97" s="280"/>
      <c r="M97" s="126" t="s">
        <v>22</v>
      </c>
      <c r="O97" s="70"/>
      <c r="P97" s="163"/>
      <c r="Q97" s="163"/>
      <c r="R97" s="67" t="s">
        <v>23</v>
      </c>
      <c r="S97" s="83" t="e">
        <f>(G95-K97)/G95</f>
        <v>#DIV/0!</v>
      </c>
      <c r="T97" s="25"/>
      <c r="V97" s="24"/>
      <c r="W97" s="61"/>
      <c r="X97" s="61"/>
      <c r="Y97" s="61"/>
      <c r="Z97" s="61"/>
    </row>
    <row r="98" spans="1:26" x14ac:dyDescent="0.35">
      <c r="A98" s="264" t="s">
        <v>52</v>
      </c>
      <c r="B98" s="265"/>
      <c r="C98" s="78"/>
      <c r="D98" s="266" t="s">
        <v>24</v>
      </c>
      <c r="E98" s="267"/>
      <c r="F98" s="127">
        <f>(E95-(F96*E95)-F97)/1000</f>
        <v>0</v>
      </c>
      <c r="G98" s="189"/>
      <c r="H98" s="189"/>
      <c r="I98" s="161"/>
      <c r="J98" s="189" t="s">
        <v>65</v>
      </c>
      <c r="K98" s="279" t="e">
        <f>D95/C95</f>
        <v>#DIV/0!</v>
      </c>
      <c r="L98" s="280"/>
      <c r="M98" s="126">
        <f>C96</f>
        <v>0</v>
      </c>
      <c r="N98" s="190"/>
      <c r="O98" s="188"/>
      <c r="P98" s="43"/>
      <c r="Q98" s="162"/>
      <c r="R98" s="193" t="s">
        <v>59</v>
      </c>
      <c r="S98" s="187"/>
      <c r="T98" s="25"/>
      <c r="V98" s="61"/>
      <c r="W98" s="61"/>
      <c r="X98" s="61"/>
      <c r="Y98" s="61"/>
      <c r="Z98" s="61"/>
    </row>
    <row r="99" spans="1:26" ht="6" customHeight="1" thickBot="1" x14ac:dyDescent="0.4">
      <c r="A99" s="255"/>
      <c r="B99" s="256"/>
      <c r="C99" s="256"/>
      <c r="D99" s="256"/>
      <c r="E99" s="256"/>
      <c r="F99" s="256"/>
      <c r="G99" s="257"/>
      <c r="H99" s="256"/>
      <c r="I99" s="256"/>
      <c r="J99" s="256"/>
      <c r="K99" s="256"/>
      <c r="L99" s="256"/>
      <c r="M99" s="256"/>
      <c r="N99" s="256"/>
      <c r="O99" s="256"/>
      <c r="P99" s="256"/>
      <c r="Q99" s="256"/>
      <c r="R99" s="256"/>
      <c r="S99" s="258"/>
      <c r="T99" s="26"/>
      <c r="V99" s="61"/>
      <c r="W99" s="61"/>
      <c r="X99" s="61"/>
      <c r="Y99" s="61"/>
      <c r="Z99" s="61"/>
    </row>
    <row r="100" spans="1:26" ht="15.5" x14ac:dyDescent="0.35">
      <c r="A100" s="302" t="s">
        <v>67</v>
      </c>
      <c r="B100" s="303"/>
      <c r="C100" s="303"/>
      <c r="D100" s="303"/>
      <c r="E100" s="304"/>
      <c r="F100" s="251" t="s">
        <v>60</v>
      </c>
      <c r="G100" s="253" t="s">
        <v>66</v>
      </c>
      <c r="H100" s="283" t="s">
        <v>25</v>
      </c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4"/>
      <c r="T100" s="27"/>
      <c r="V100" s="61"/>
      <c r="W100" s="61"/>
      <c r="X100" s="61"/>
      <c r="Y100" s="61"/>
      <c r="Z100" s="61"/>
    </row>
    <row r="101" spans="1:26" ht="15" thickBot="1" x14ac:dyDescent="0.4">
      <c r="A101" s="305" t="s">
        <v>57</v>
      </c>
      <c r="B101" s="306"/>
      <c r="C101" s="99" t="s">
        <v>2</v>
      </c>
      <c r="D101" s="99" t="s">
        <v>3</v>
      </c>
      <c r="E101" s="157" t="s">
        <v>26</v>
      </c>
      <c r="F101" s="252"/>
      <c r="G101" s="254"/>
      <c r="H101" s="100">
        <f t="shared" ref="H101:S101" si="33">+H94</f>
        <v>44057</v>
      </c>
      <c r="I101" s="101">
        <f t="shared" si="33"/>
        <v>44088</v>
      </c>
      <c r="J101" s="101">
        <f t="shared" si="33"/>
        <v>44118</v>
      </c>
      <c r="K101" s="101">
        <f t="shared" si="33"/>
        <v>44149</v>
      </c>
      <c r="L101" s="101">
        <f t="shared" si="33"/>
        <v>44179</v>
      </c>
      <c r="M101" s="101">
        <f t="shared" si="33"/>
        <v>44210</v>
      </c>
      <c r="N101" s="101">
        <f t="shared" si="33"/>
        <v>44241</v>
      </c>
      <c r="O101" s="101">
        <f t="shared" si="33"/>
        <v>44269</v>
      </c>
      <c r="P101" s="101">
        <f t="shared" si="33"/>
        <v>44300</v>
      </c>
      <c r="Q101" s="101">
        <f t="shared" si="33"/>
        <v>44330</v>
      </c>
      <c r="R101" s="101">
        <f t="shared" si="33"/>
        <v>44361</v>
      </c>
      <c r="S101" s="102">
        <f t="shared" si="33"/>
        <v>44391</v>
      </c>
      <c r="T101" s="27"/>
      <c r="V101" s="61"/>
      <c r="W101" s="61"/>
      <c r="X101" s="61"/>
      <c r="Y101" s="61"/>
      <c r="Z101" s="61"/>
    </row>
    <row r="102" spans="1:26" x14ac:dyDescent="0.35">
      <c r="A102" s="307" t="s">
        <v>58</v>
      </c>
      <c r="B102" s="308"/>
      <c r="C102" s="308"/>
      <c r="D102" s="308"/>
      <c r="E102" s="309"/>
      <c r="F102" s="129" t="e">
        <f>SUM(F103:F106)</f>
        <v>#DIV/0!</v>
      </c>
      <c r="G102" s="158">
        <f>SUM(G103:G106)</f>
        <v>0</v>
      </c>
      <c r="H102" s="103" t="s">
        <v>1</v>
      </c>
      <c r="I102" s="104" t="s">
        <v>1</v>
      </c>
      <c r="J102" s="104" t="s">
        <v>1</v>
      </c>
      <c r="K102" s="104" t="s">
        <v>1</v>
      </c>
      <c r="L102" s="104" t="s">
        <v>1</v>
      </c>
      <c r="M102" s="104" t="s">
        <v>1</v>
      </c>
      <c r="N102" s="104" t="s">
        <v>1</v>
      </c>
      <c r="O102" s="104" t="s">
        <v>1</v>
      </c>
      <c r="P102" s="104" t="s">
        <v>1</v>
      </c>
      <c r="Q102" s="104" t="s">
        <v>1</v>
      </c>
      <c r="R102" s="104" t="s">
        <v>1</v>
      </c>
      <c r="S102" s="105" t="s">
        <v>1</v>
      </c>
      <c r="T102" s="28"/>
      <c r="V102" s="61"/>
      <c r="W102" s="29"/>
      <c r="X102" s="30"/>
      <c r="Y102" s="61"/>
      <c r="Z102" s="61"/>
    </row>
    <row r="103" spans="1:26" x14ac:dyDescent="0.35">
      <c r="A103" s="289"/>
      <c r="B103" s="275"/>
      <c r="C103" s="84"/>
      <c r="D103" s="84"/>
      <c r="E103" s="137"/>
      <c r="F103" s="131" t="e">
        <f>+G103/$C$95/$S$98</f>
        <v>#DIV/0!</v>
      </c>
      <c r="G103" s="132">
        <f>C103*E103*$S$98</f>
        <v>0</v>
      </c>
      <c r="H103" s="85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7"/>
      <c r="T103" s="31" t="e">
        <f>IF(F103=0,"",IF(SUM(H103:S103)=100%,"Bien prosiga","Error, la suma debe ser igual al 100%"))</f>
        <v>#DIV/0!</v>
      </c>
      <c r="V103" s="61"/>
      <c r="W103" s="29"/>
      <c r="X103" s="30"/>
      <c r="Y103" s="61"/>
      <c r="Z103" s="61"/>
    </row>
    <row r="104" spans="1:26" x14ac:dyDescent="0.35">
      <c r="A104" s="289"/>
      <c r="B104" s="275"/>
      <c r="C104" s="84"/>
      <c r="D104" s="84"/>
      <c r="E104" s="137"/>
      <c r="F104" s="131" t="e">
        <f t="shared" ref="F104:F113" si="34">+G104/$C$95/$S$98</f>
        <v>#DIV/0!</v>
      </c>
      <c r="G104" s="132">
        <f t="shared" ref="G104:G113" si="35">C104*E104*$S$98</f>
        <v>0</v>
      </c>
      <c r="H104" s="85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7"/>
      <c r="T104" s="31" t="e">
        <f>IF(F104=0,"",IF(SUM(H104:S104)=100%,"Bien prosiga","Error, la suma debe ser igual al 100%"))</f>
        <v>#DIV/0!</v>
      </c>
      <c r="V104" s="61"/>
      <c r="W104" s="29"/>
      <c r="X104" s="30"/>
      <c r="Y104" s="61"/>
      <c r="Z104" s="61"/>
    </row>
    <row r="105" spans="1:26" x14ac:dyDescent="0.35">
      <c r="A105" s="289"/>
      <c r="B105" s="275"/>
      <c r="C105" s="84"/>
      <c r="D105" s="84"/>
      <c r="E105" s="137"/>
      <c r="F105" s="131" t="e">
        <f t="shared" si="34"/>
        <v>#DIV/0!</v>
      </c>
      <c r="G105" s="132">
        <f t="shared" si="35"/>
        <v>0</v>
      </c>
      <c r="H105" s="85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7"/>
      <c r="T105" s="31" t="e">
        <f>IF(F105=0,"",IF(SUM(H105:S105)=100%,"Bien prosiga","Error, la suma debe ser igual al 100%"))</f>
        <v>#DIV/0!</v>
      </c>
      <c r="V105" s="61"/>
      <c r="W105" s="29"/>
      <c r="X105" s="30"/>
      <c r="Y105" s="61"/>
      <c r="Z105" s="61"/>
    </row>
    <row r="106" spans="1:26" x14ac:dyDescent="0.35">
      <c r="A106" s="289"/>
      <c r="B106" s="275"/>
      <c r="C106" s="80"/>
      <c r="D106" s="84"/>
      <c r="E106" s="137"/>
      <c r="F106" s="131" t="e">
        <f t="shared" si="34"/>
        <v>#DIV/0!</v>
      </c>
      <c r="G106" s="132">
        <f t="shared" si="35"/>
        <v>0</v>
      </c>
      <c r="H106" s="85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7"/>
      <c r="T106" s="31" t="e">
        <f>IF(F106=0,"",IF(SUM(H106:S106)=100%,"Bien prosiga","Error, la suma debe ser igual al 100%"))</f>
        <v>#DIV/0!</v>
      </c>
      <c r="V106" s="61"/>
      <c r="W106" s="29"/>
      <c r="X106" s="30"/>
      <c r="Y106" s="61"/>
      <c r="Z106" s="61"/>
    </row>
    <row r="107" spans="1:26" x14ac:dyDescent="0.35">
      <c r="A107" s="290" t="s">
        <v>72</v>
      </c>
      <c r="B107" s="291"/>
      <c r="C107" s="291"/>
      <c r="D107" s="291"/>
      <c r="E107" s="291"/>
      <c r="F107" s="133" t="e">
        <f>SUM(F108:F113)</f>
        <v>#DIV/0!</v>
      </c>
      <c r="G107" s="134">
        <f>SUM(G108:G113)</f>
        <v>0</v>
      </c>
      <c r="H107" s="259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1"/>
      <c r="T107" s="31"/>
      <c r="V107" s="61"/>
      <c r="W107" s="29"/>
      <c r="X107" s="30"/>
      <c r="Y107" s="61"/>
      <c r="Z107" s="61"/>
    </row>
    <row r="108" spans="1:26" x14ac:dyDescent="0.35">
      <c r="A108" s="289"/>
      <c r="B108" s="275"/>
      <c r="C108" s="80"/>
      <c r="D108" s="84"/>
      <c r="E108" s="138"/>
      <c r="F108" s="131" t="e">
        <f t="shared" si="34"/>
        <v>#DIV/0!</v>
      </c>
      <c r="G108" s="132">
        <f t="shared" si="35"/>
        <v>0</v>
      </c>
      <c r="H108" s="85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7"/>
      <c r="T108" s="31" t="e">
        <f t="shared" ref="T108:T113" si="36">IF(F108=0,"",IF(SUM(H108:S108)=100%,"Bien prosiga","Error, la suma debe ser igual al 100%"))</f>
        <v>#DIV/0!</v>
      </c>
      <c r="V108" s="61"/>
      <c r="W108" s="29"/>
      <c r="X108" s="30"/>
      <c r="Y108" s="61"/>
      <c r="Z108" s="61"/>
    </row>
    <row r="109" spans="1:26" x14ac:dyDescent="0.35">
      <c r="A109" s="289"/>
      <c r="B109" s="275"/>
      <c r="C109" s="80"/>
      <c r="D109" s="84"/>
      <c r="E109" s="138"/>
      <c r="F109" s="131" t="e">
        <f t="shared" si="34"/>
        <v>#DIV/0!</v>
      </c>
      <c r="G109" s="132">
        <f t="shared" si="35"/>
        <v>0</v>
      </c>
      <c r="H109" s="85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7"/>
      <c r="T109" s="31" t="e">
        <f t="shared" si="36"/>
        <v>#DIV/0!</v>
      </c>
      <c r="V109" s="61"/>
      <c r="W109" s="29"/>
      <c r="X109" s="30"/>
      <c r="Y109" s="61"/>
      <c r="Z109" s="61"/>
    </row>
    <row r="110" spans="1:26" x14ac:dyDescent="0.35">
      <c r="A110" s="289"/>
      <c r="B110" s="275"/>
      <c r="C110" s="80"/>
      <c r="D110" s="84"/>
      <c r="E110" s="138"/>
      <c r="F110" s="131" t="e">
        <f t="shared" si="34"/>
        <v>#DIV/0!</v>
      </c>
      <c r="G110" s="132">
        <f t="shared" si="35"/>
        <v>0</v>
      </c>
      <c r="H110" s="85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7"/>
      <c r="T110" s="31" t="e">
        <f t="shared" si="36"/>
        <v>#DIV/0!</v>
      </c>
      <c r="V110" s="61"/>
      <c r="W110" s="29"/>
      <c r="X110" s="30"/>
      <c r="Y110" s="61"/>
      <c r="Z110" s="61"/>
    </row>
    <row r="111" spans="1:26" x14ac:dyDescent="0.35">
      <c r="A111" s="289"/>
      <c r="B111" s="275"/>
      <c r="C111" s="80"/>
      <c r="D111" s="84"/>
      <c r="E111" s="137"/>
      <c r="F111" s="131" t="e">
        <f t="shared" si="34"/>
        <v>#DIV/0!</v>
      </c>
      <c r="G111" s="132">
        <f t="shared" si="35"/>
        <v>0</v>
      </c>
      <c r="H111" s="85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7"/>
      <c r="T111" s="31" t="e">
        <f t="shared" si="36"/>
        <v>#DIV/0!</v>
      </c>
      <c r="V111" s="61"/>
      <c r="W111" s="29"/>
      <c r="X111" s="30"/>
      <c r="Y111" s="61"/>
      <c r="Z111" s="61"/>
    </row>
    <row r="112" spans="1:26" x14ac:dyDescent="0.35">
      <c r="A112" s="289"/>
      <c r="B112" s="275"/>
      <c r="C112" s="80"/>
      <c r="D112" s="84"/>
      <c r="E112" s="137"/>
      <c r="F112" s="131" t="e">
        <f t="shared" si="34"/>
        <v>#DIV/0!</v>
      </c>
      <c r="G112" s="132">
        <f t="shared" si="35"/>
        <v>0</v>
      </c>
      <c r="H112" s="85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7"/>
      <c r="T112" s="31" t="e">
        <f t="shared" si="36"/>
        <v>#DIV/0!</v>
      </c>
      <c r="V112" s="61"/>
      <c r="W112" s="29"/>
      <c r="X112" s="30"/>
      <c r="Y112" s="61"/>
      <c r="Z112" s="61"/>
    </row>
    <row r="113" spans="1:26" x14ac:dyDescent="0.35">
      <c r="A113" s="289"/>
      <c r="B113" s="275"/>
      <c r="C113" s="80"/>
      <c r="D113" s="84"/>
      <c r="E113" s="137"/>
      <c r="F113" s="131" t="e">
        <f t="shared" si="34"/>
        <v>#DIV/0!</v>
      </c>
      <c r="G113" s="132">
        <f t="shared" si="35"/>
        <v>0</v>
      </c>
      <c r="H113" s="85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7"/>
      <c r="T113" s="31" t="e">
        <f t="shared" si="36"/>
        <v>#DIV/0!</v>
      </c>
      <c r="V113" s="61"/>
      <c r="W113" s="29"/>
      <c r="X113" s="30"/>
      <c r="Y113" s="61"/>
      <c r="Z113" s="61"/>
    </row>
    <row r="114" spans="1:26" x14ac:dyDescent="0.35">
      <c r="A114" s="290" t="s">
        <v>68</v>
      </c>
      <c r="B114" s="291"/>
      <c r="C114" s="291"/>
      <c r="D114" s="291"/>
      <c r="E114" s="291"/>
      <c r="F114" s="133" t="e">
        <f>SUM(F115:F120)</f>
        <v>#DIV/0!</v>
      </c>
      <c r="G114" s="134">
        <f>SUM(G115:G120)</f>
        <v>0</v>
      </c>
      <c r="H114" s="259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  <c r="S114" s="261"/>
      <c r="T114" s="31"/>
      <c r="V114" s="61"/>
      <c r="W114" s="29"/>
      <c r="X114" s="30"/>
      <c r="Y114" s="61"/>
      <c r="Z114" s="61"/>
    </row>
    <row r="115" spans="1:26" x14ac:dyDescent="0.35">
      <c r="A115" s="274"/>
      <c r="B115" s="275"/>
      <c r="C115" s="84"/>
      <c r="D115" s="84"/>
      <c r="E115" s="137"/>
      <c r="F115" s="131" t="e">
        <f t="shared" ref="F115:F120" si="37">+G115/$C$95/$S$98</f>
        <v>#DIV/0!</v>
      </c>
      <c r="G115" s="132">
        <f t="shared" ref="G115:G120" si="38">C115*E115*$S$98</f>
        <v>0</v>
      </c>
      <c r="H115" s="85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7"/>
      <c r="T115" s="31" t="e">
        <f t="shared" ref="T115:T120" si="39">IF(F115=0,"",IF(SUM(H115:S115)=100%,"Bien prosiga","Error, la suma debe ser igual al 100%"))</f>
        <v>#DIV/0!</v>
      </c>
      <c r="V115" s="61"/>
      <c r="W115" s="29"/>
      <c r="X115" s="30"/>
      <c r="Y115" s="61"/>
      <c r="Z115" s="61"/>
    </row>
    <row r="116" spans="1:26" x14ac:dyDescent="0.35">
      <c r="A116" s="274"/>
      <c r="B116" s="275"/>
      <c r="C116" s="84"/>
      <c r="D116" s="84"/>
      <c r="E116" s="137"/>
      <c r="F116" s="131" t="e">
        <f t="shared" si="37"/>
        <v>#DIV/0!</v>
      </c>
      <c r="G116" s="132">
        <f t="shared" si="38"/>
        <v>0</v>
      </c>
      <c r="H116" s="85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7"/>
      <c r="T116" s="31" t="e">
        <f t="shared" si="39"/>
        <v>#DIV/0!</v>
      </c>
      <c r="V116" s="61"/>
      <c r="W116" s="29"/>
      <c r="X116" s="30"/>
      <c r="Y116" s="61"/>
      <c r="Z116" s="61"/>
    </row>
    <row r="117" spans="1:26" x14ac:dyDescent="0.35">
      <c r="A117" s="274"/>
      <c r="B117" s="275"/>
      <c r="C117" s="84"/>
      <c r="D117" s="84"/>
      <c r="E117" s="137"/>
      <c r="F117" s="131" t="e">
        <f t="shared" si="37"/>
        <v>#DIV/0!</v>
      </c>
      <c r="G117" s="132">
        <f t="shared" si="38"/>
        <v>0</v>
      </c>
      <c r="H117" s="85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7"/>
      <c r="T117" s="31" t="e">
        <f t="shared" si="39"/>
        <v>#DIV/0!</v>
      </c>
      <c r="V117" s="61"/>
      <c r="W117" s="29"/>
      <c r="X117" s="30"/>
      <c r="Y117" s="61"/>
      <c r="Z117" s="61"/>
    </row>
    <row r="118" spans="1:26" x14ac:dyDescent="0.35">
      <c r="A118" s="274"/>
      <c r="B118" s="275"/>
      <c r="C118" s="84"/>
      <c r="D118" s="84"/>
      <c r="E118" s="137"/>
      <c r="F118" s="131" t="e">
        <f t="shared" si="37"/>
        <v>#DIV/0!</v>
      </c>
      <c r="G118" s="132">
        <f t="shared" si="38"/>
        <v>0</v>
      </c>
      <c r="H118" s="85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7"/>
      <c r="T118" s="31" t="e">
        <f t="shared" si="39"/>
        <v>#DIV/0!</v>
      </c>
      <c r="V118" s="61"/>
      <c r="W118" s="29"/>
      <c r="X118" s="30"/>
      <c r="Y118" s="61"/>
      <c r="Z118" s="61"/>
    </row>
    <row r="119" spans="1:26" x14ac:dyDescent="0.35">
      <c r="A119" s="274"/>
      <c r="B119" s="275"/>
      <c r="C119" s="84"/>
      <c r="D119" s="84"/>
      <c r="E119" s="137"/>
      <c r="F119" s="131" t="e">
        <f t="shared" si="37"/>
        <v>#DIV/0!</v>
      </c>
      <c r="G119" s="132">
        <f t="shared" si="38"/>
        <v>0</v>
      </c>
      <c r="H119" s="88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90"/>
      <c r="T119" s="31" t="e">
        <f t="shared" si="39"/>
        <v>#DIV/0!</v>
      </c>
      <c r="V119" s="61"/>
      <c r="W119" s="29"/>
      <c r="X119" s="30"/>
      <c r="Y119" s="61"/>
      <c r="Z119" s="61"/>
    </row>
    <row r="120" spans="1:26" x14ac:dyDescent="0.35">
      <c r="A120" s="274"/>
      <c r="B120" s="275"/>
      <c r="C120" s="84"/>
      <c r="D120" s="84"/>
      <c r="E120" s="137"/>
      <c r="F120" s="131" t="e">
        <f t="shared" si="37"/>
        <v>#DIV/0!</v>
      </c>
      <c r="G120" s="132">
        <f t="shared" si="38"/>
        <v>0</v>
      </c>
      <c r="H120" s="88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90"/>
      <c r="T120" s="31" t="e">
        <f t="shared" si="39"/>
        <v>#DIV/0!</v>
      </c>
      <c r="V120" s="61"/>
      <c r="W120" s="29"/>
      <c r="X120" s="30"/>
      <c r="Y120" s="61"/>
      <c r="Z120" s="61"/>
    </row>
    <row r="121" spans="1:26" x14ac:dyDescent="0.35">
      <c r="A121" s="290" t="s">
        <v>69</v>
      </c>
      <c r="B121" s="291"/>
      <c r="C121" s="291"/>
      <c r="D121" s="291"/>
      <c r="E121" s="291"/>
      <c r="F121" s="133" t="e">
        <f>SUM(F122:F124)</f>
        <v>#DIV/0!</v>
      </c>
      <c r="G121" s="134">
        <f>SUM(G122:G124)</f>
        <v>0</v>
      </c>
      <c r="H121" s="259"/>
      <c r="I121" s="260"/>
      <c r="J121" s="260"/>
      <c r="K121" s="260"/>
      <c r="L121" s="260"/>
      <c r="M121" s="260"/>
      <c r="N121" s="260"/>
      <c r="O121" s="260"/>
      <c r="P121" s="260"/>
      <c r="Q121" s="260"/>
      <c r="R121" s="260"/>
      <c r="S121" s="261"/>
      <c r="T121" s="31"/>
      <c r="V121" s="61"/>
      <c r="W121" s="29"/>
      <c r="X121" s="30"/>
      <c r="Y121" s="61"/>
      <c r="Z121" s="61"/>
    </row>
    <row r="122" spans="1:26" x14ac:dyDescent="0.35">
      <c r="A122" s="289"/>
      <c r="B122" s="275"/>
      <c r="C122" s="80"/>
      <c r="D122" s="84"/>
      <c r="E122" s="137"/>
      <c r="F122" s="131" t="e">
        <f t="shared" ref="F122:F124" si="40">+G122/$C$95/$S$98</f>
        <v>#DIV/0!</v>
      </c>
      <c r="G122" s="132">
        <f t="shared" ref="G122:G124" si="41">C122*E122*$S$98</f>
        <v>0</v>
      </c>
      <c r="H122" s="88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90"/>
      <c r="T122" s="31" t="e">
        <f>IF(F122=0,"",IF(SUM(H122:S122)=100%,"Bien prosiga","Error, la suma debe ser igual al 100%"))</f>
        <v>#DIV/0!</v>
      </c>
      <c r="V122" s="61"/>
      <c r="W122" s="29"/>
      <c r="X122" s="30"/>
      <c r="Y122" s="61"/>
      <c r="Z122" s="61"/>
    </row>
    <row r="123" spans="1:26" x14ac:dyDescent="0.35">
      <c r="A123" s="289"/>
      <c r="B123" s="275"/>
      <c r="C123" s="80"/>
      <c r="D123" s="84"/>
      <c r="E123" s="137"/>
      <c r="F123" s="131" t="e">
        <f t="shared" si="40"/>
        <v>#DIV/0!</v>
      </c>
      <c r="G123" s="132">
        <f t="shared" si="41"/>
        <v>0</v>
      </c>
      <c r="H123" s="88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90"/>
      <c r="T123" s="31" t="e">
        <f>IF(F123=0,"",IF(SUM(H123:S123)=100%,"Bien prosiga","Error, la suma debe ser igual al 100%"))</f>
        <v>#DIV/0!</v>
      </c>
      <c r="V123" s="61"/>
      <c r="W123" s="29"/>
      <c r="X123" s="30"/>
      <c r="Y123" s="61"/>
      <c r="Z123" s="61"/>
    </row>
    <row r="124" spans="1:26" x14ac:dyDescent="0.35">
      <c r="A124" s="289"/>
      <c r="B124" s="275"/>
      <c r="C124" s="80"/>
      <c r="D124" s="84"/>
      <c r="E124" s="137"/>
      <c r="F124" s="131" t="e">
        <f t="shared" si="40"/>
        <v>#DIV/0!</v>
      </c>
      <c r="G124" s="132">
        <f t="shared" si="41"/>
        <v>0</v>
      </c>
      <c r="H124" s="88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90"/>
      <c r="T124" s="31" t="e">
        <f>IF(F124=0,"",IF(SUM(H124:S124)=100%,"Bien prosiga","Error, la suma debe ser igual al 100%"))</f>
        <v>#DIV/0!</v>
      </c>
      <c r="V124" s="61"/>
      <c r="W124" s="29"/>
      <c r="X124" s="30"/>
      <c r="Y124" s="61"/>
      <c r="Z124" s="61"/>
    </row>
    <row r="125" spans="1:26" x14ac:dyDescent="0.35">
      <c r="A125" s="290" t="s">
        <v>70</v>
      </c>
      <c r="B125" s="291"/>
      <c r="C125" s="291"/>
      <c r="D125" s="291"/>
      <c r="E125" s="291"/>
      <c r="F125" s="133" t="e">
        <f>SUM(F126:F127)</f>
        <v>#DIV/0!</v>
      </c>
      <c r="G125" s="134">
        <f>SUM(G126:G127)</f>
        <v>0</v>
      </c>
      <c r="H125" s="259"/>
      <c r="I125" s="260"/>
      <c r="J125" s="260"/>
      <c r="K125" s="260"/>
      <c r="L125" s="260"/>
      <c r="M125" s="260"/>
      <c r="N125" s="260"/>
      <c r="O125" s="260"/>
      <c r="P125" s="260"/>
      <c r="Q125" s="260"/>
      <c r="R125" s="260"/>
      <c r="S125" s="261"/>
      <c r="T125" s="31"/>
      <c r="V125" s="61"/>
      <c r="W125" s="29"/>
      <c r="X125" s="30"/>
      <c r="Y125" s="61"/>
      <c r="Z125" s="61"/>
    </row>
    <row r="126" spans="1:26" x14ac:dyDescent="0.35">
      <c r="A126" s="289"/>
      <c r="B126" s="275"/>
      <c r="C126" s="80"/>
      <c r="D126" s="84"/>
      <c r="E126" s="137"/>
      <c r="F126" s="131" t="e">
        <f t="shared" ref="F126:F127" si="42">+G126/$C$95/$S$98</f>
        <v>#DIV/0!</v>
      </c>
      <c r="G126" s="132">
        <f t="shared" ref="G126:G127" si="43">C126*E126*$S$98</f>
        <v>0</v>
      </c>
      <c r="H126" s="88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90"/>
      <c r="T126" s="31" t="e">
        <f>IF(F126=0,"",IF(SUM(H126:S126)=100%,"Bien prosiga","Error, la suma debe ser igual al 100%"))</f>
        <v>#DIV/0!</v>
      </c>
      <c r="V126" s="61"/>
      <c r="W126" s="29"/>
      <c r="X126" s="30"/>
      <c r="Y126" s="61"/>
      <c r="Z126" s="61"/>
    </row>
    <row r="127" spans="1:26" x14ac:dyDescent="0.35">
      <c r="A127" s="289"/>
      <c r="B127" s="275"/>
      <c r="C127" s="80"/>
      <c r="D127" s="84"/>
      <c r="E127" s="137"/>
      <c r="F127" s="131" t="e">
        <f t="shared" si="42"/>
        <v>#DIV/0!</v>
      </c>
      <c r="G127" s="132">
        <f t="shared" si="43"/>
        <v>0</v>
      </c>
      <c r="H127" s="88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90"/>
      <c r="T127" s="31" t="e">
        <f>IF(F127=0,"",IF(SUM(H127:S127)=100%,"Bien prosiga","Error, la suma debe ser igual al 100%"))</f>
        <v>#DIV/0!</v>
      </c>
      <c r="V127" s="61"/>
      <c r="W127" s="29"/>
      <c r="X127" s="30"/>
      <c r="Y127" s="61"/>
      <c r="Z127" s="61"/>
    </row>
    <row r="128" spans="1:26" x14ac:dyDescent="0.35">
      <c r="A128" s="290" t="s">
        <v>71</v>
      </c>
      <c r="B128" s="291"/>
      <c r="C128" s="291"/>
      <c r="D128" s="291"/>
      <c r="E128" s="291"/>
      <c r="F128" s="133" t="e">
        <f>SUM(F129:F132)</f>
        <v>#DIV/0!</v>
      </c>
      <c r="G128" s="134">
        <f>SUM(G129:G132)</f>
        <v>0</v>
      </c>
      <c r="H128" s="259"/>
      <c r="I128" s="260"/>
      <c r="J128" s="260"/>
      <c r="K128" s="260"/>
      <c r="L128" s="260"/>
      <c r="M128" s="260"/>
      <c r="N128" s="260"/>
      <c r="O128" s="260"/>
      <c r="P128" s="260"/>
      <c r="Q128" s="260"/>
      <c r="R128" s="260"/>
      <c r="S128" s="261"/>
      <c r="T128" s="31"/>
      <c r="V128" s="61"/>
      <c r="W128" s="29"/>
      <c r="X128" s="30"/>
      <c r="Y128" s="61"/>
      <c r="Z128" s="61"/>
    </row>
    <row r="129" spans="1:26" x14ac:dyDescent="0.35">
      <c r="A129" s="289"/>
      <c r="B129" s="275"/>
      <c r="C129" s="91"/>
      <c r="D129" s="92"/>
      <c r="E129" s="135"/>
      <c r="F129" s="131" t="e">
        <f t="shared" ref="F129:F132" si="44">+G129/$C$95/$S$98</f>
        <v>#DIV/0!</v>
      </c>
      <c r="G129" s="132">
        <f t="shared" ref="G129:G132" si="45">C129*E129*$S$98</f>
        <v>0</v>
      </c>
      <c r="H129" s="85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7"/>
      <c r="T129" s="31" t="e">
        <f>IF(F129=0,"",IF(SUM(H129:S129)=100%,"Bien prosiga","Error, la suma debe ser igual al 100%"))</f>
        <v>#DIV/0!</v>
      </c>
      <c r="V129" s="61"/>
      <c r="W129" s="29"/>
      <c r="X129" s="30"/>
      <c r="Y129" s="61"/>
      <c r="Z129" s="61"/>
    </row>
    <row r="130" spans="1:26" x14ac:dyDescent="0.35">
      <c r="A130" s="289"/>
      <c r="B130" s="275"/>
      <c r="C130" s="91"/>
      <c r="D130" s="92"/>
      <c r="E130" s="135"/>
      <c r="F130" s="131" t="e">
        <f t="shared" si="44"/>
        <v>#DIV/0!</v>
      </c>
      <c r="G130" s="132">
        <f t="shared" si="45"/>
        <v>0</v>
      </c>
      <c r="H130" s="85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7"/>
      <c r="T130" s="31" t="e">
        <f>IF(F130=0,"",IF(SUM(H130:S130)=100%,"Bien prosiga","Error, la suma debe ser igual al 100%"))</f>
        <v>#DIV/0!</v>
      </c>
      <c r="V130" s="61"/>
      <c r="W130" s="29"/>
      <c r="X130" s="30"/>
      <c r="Y130" s="61"/>
      <c r="Z130" s="61"/>
    </row>
    <row r="131" spans="1:26" x14ac:dyDescent="0.35">
      <c r="A131" s="289"/>
      <c r="B131" s="275"/>
      <c r="C131" s="91"/>
      <c r="D131" s="92"/>
      <c r="E131" s="135"/>
      <c r="F131" s="131" t="e">
        <f t="shared" si="44"/>
        <v>#DIV/0!</v>
      </c>
      <c r="G131" s="132">
        <f t="shared" si="45"/>
        <v>0</v>
      </c>
      <c r="H131" s="85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7"/>
      <c r="T131" s="31" t="e">
        <f>IF(F131=0,"",IF(SUM(H131:S131)=100%,"Bien prosiga","Error, la suma debe ser igual al 100%"))</f>
        <v>#DIV/0!</v>
      </c>
      <c r="V131" s="61"/>
      <c r="W131" s="29"/>
      <c r="X131" s="30"/>
      <c r="Y131" s="61"/>
      <c r="Z131" s="61"/>
    </row>
    <row r="132" spans="1:26" ht="15" thickBot="1" x14ac:dyDescent="0.4">
      <c r="A132" s="289"/>
      <c r="B132" s="275"/>
      <c r="C132" s="93"/>
      <c r="D132" s="94"/>
      <c r="E132" s="136"/>
      <c r="F132" s="131" t="e">
        <f t="shared" si="44"/>
        <v>#DIV/0!</v>
      </c>
      <c r="G132" s="132">
        <f t="shared" si="45"/>
        <v>0</v>
      </c>
      <c r="H132" s="95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7"/>
      <c r="T132" s="31" t="e">
        <f>IF(F132=0,"",IF(SUM(H132:S132)=100%,"Bien prosiga","Error, la suma debe ser igual al 100%"))</f>
        <v>#DIV/0!</v>
      </c>
      <c r="V132" s="61"/>
      <c r="W132" s="29"/>
      <c r="X132" s="30"/>
      <c r="Y132" s="61"/>
      <c r="Z132" s="61"/>
    </row>
    <row r="133" spans="1:26" ht="15" thickBot="1" x14ac:dyDescent="0.4">
      <c r="A133" s="294" t="s">
        <v>35</v>
      </c>
      <c r="B133" s="295"/>
      <c r="C133" s="295"/>
      <c r="D133" s="295"/>
      <c r="E133" s="295"/>
      <c r="F133" s="159" t="e">
        <f>+F102+F107+F114+F121+F125+F128</f>
        <v>#DIV/0!</v>
      </c>
      <c r="G133" s="160">
        <f>+G102+G107+G114+G121+G125+G128</f>
        <v>0</v>
      </c>
      <c r="H133" s="98">
        <f t="shared" ref="H133:S133" si="46">($G$103*H103)+($G$104*H104)+($G$105*H105)+($G$106*H106)+($G$108*H108)+($G$109*H109)+($G$110*H110)+($G$111*H111)+($G$112*H112)+($G$113*H113)+($G$115*H115)+($G$116*H116)+($G$117*H117)+($G$118*H118)+($G$119*H119)+($G$120*H120)+($G$122*H122)+($G$123*H123)+($G$124*H124)+($G$126*H126)+($G$127*H127)+($G$129*H129)+($G$130*H130)+($G$131*H131)+($G$132*H132)</f>
        <v>0</v>
      </c>
      <c r="I133" s="107">
        <f t="shared" si="46"/>
        <v>0</v>
      </c>
      <c r="J133" s="107">
        <f t="shared" si="46"/>
        <v>0</v>
      </c>
      <c r="K133" s="107">
        <f t="shared" si="46"/>
        <v>0</v>
      </c>
      <c r="L133" s="107">
        <f t="shared" si="46"/>
        <v>0</v>
      </c>
      <c r="M133" s="107">
        <f t="shared" si="46"/>
        <v>0</v>
      </c>
      <c r="N133" s="107">
        <f t="shared" si="46"/>
        <v>0</v>
      </c>
      <c r="O133" s="107">
        <f t="shared" si="46"/>
        <v>0</v>
      </c>
      <c r="P133" s="107">
        <f t="shared" si="46"/>
        <v>0</v>
      </c>
      <c r="Q133" s="107">
        <f t="shared" si="46"/>
        <v>0</v>
      </c>
      <c r="R133" s="107">
        <f t="shared" si="46"/>
        <v>0</v>
      </c>
      <c r="S133" s="108">
        <f t="shared" si="46"/>
        <v>0</v>
      </c>
      <c r="T133" s="32" t="str">
        <f>IF(SUM(H133:S133)=G133,"BIEN PROSIGA","MAL VERIFIQUE")</f>
        <v>BIEN PROSIGA</v>
      </c>
      <c r="V133" s="61"/>
      <c r="W133" s="29"/>
      <c r="X133" s="30"/>
      <c r="Y133" s="61"/>
      <c r="Z133" s="61"/>
    </row>
    <row r="134" spans="1:26" ht="9" customHeight="1" x14ac:dyDescent="0.35">
      <c r="A134" s="64"/>
      <c r="B134" s="64"/>
      <c r="C134" s="64"/>
      <c r="D134" s="64"/>
      <c r="E134" s="64"/>
      <c r="F134" s="63"/>
      <c r="G134" s="63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32"/>
      <c r="V134" s="61"/>
      <c r="W134" s="29"/>
      <c r="X134" s="30"/>
      <c r="Y134" s="61"/>
      <c r="Z134" s="61"/>
    </row>
    <row r="135" spans="1:26" s="3" customFormat="1" ht="5.25" customHeight="1" thickBot="1" x14ac:dyDescent="0.4">
      <c r="A135" s="40"/>
      <c r="B135" s="40"/>
      <c r="C135" s="40"/>
      <c r="D135" s="40"/>
      <c r="E135" s="40"/>
      <c r="F135" s="30"/>
      <c r="G135" s="30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39"/>
      <c r="V135" s="2"/>
      <c r="W135" s="29"/>
      <c r="X135" s="30"/>
      <c r="Y135" s="2"/>
      <c r="Z135" s="2"/>
    </row>
    <row r="136" spans="1:26" ht="15" customHeight="1" x14ac:dyDescent="0.35">
      <c r="A136" s="270" t="s">
        <v>56</v>
      </c>
      <c r="B136" s="271"/>
      <c r="C136" s="285" t="s">
        <v>15</v>
      </c>
      <c r="D136" s="287" t="s">
        <v>53</v>
      </c>
      <c r="E136" s="292" t="s">
        <v>54</v>
      </c>
      <c r="F136" s="281" t="s">
        <v>16</v>
      </c>
      <c r="G136" s="262" t="s">
        <v>73</v>
      </c>
      <c r="H136" s="283" t="s">
        <v>17</v>
      </c>
      <c r="I136" s="283"/>
      <c r="J136" s="283"/>
      <c r="K136" s="283"/>
      <c r="L136" s="283"/>
      <c r="M136" s="283"/>
      <c r="N136" s="283"/>
      <c r="O136" s="283"/>
      <c r="P136" s="283"/>
      <c r="Q136" s="283"/>
      <c r="R136" s="283"/>
      <c r="S136" s="284"/>
      <c r="U136" s="3"/>
      <c r="V136" s="19"/>
    </row>
    <row r="137" spans="1:26" ht="15.75" customHeight="1" x14ac:dyDescent="0.35">
      <c r="A137" s="272" t="s">
        <v>61</v>
      </c>
      <c r="B137" s="273"/>
      <c r="C137" s="286"/>
      <c r="D137" s="288"/>
      <c r="E137" s="293"/>
      <c r="F137" s="282"/>
      <c r="G137" s="263"/>
      <c r="H137" s="72">
        <f>+D5</f>
        <v>44057</v>
      </c>
      <c r="I137" s="73">
        <f t="shared" ref="I137:S137" si="47">DATE(YEAR(H137),MONTH(H137)+1,DAY(H137))</f>
        <v>44088</v>
      </c>
      <c r="J137" s="73">
        <f t="shared" si="47"/>
        <v>44118</v>
      </c>
      <c r="K137" s="73">
        <f t="shared" si="47"/>
        <v>44149</v>
      </c>
      <c r="L137" s="73">
        <f t="shared" si="47"/>
        <v>44179</v>
      </c>
      <c r="M137" s="73">
        <f t="shared" si="47"/>
        <v>44210</v>
      </c>
      <c r="N137" s="73">
        <f t="shared" si="47"/>
        <v>44241</v>
      </c>
      <c r="O137" s="73">
        <f t="shared" si="47"/>
        <v>44269</v>
      </c>
      <c r="P137" s="73">
        <f t="shared" si="47"/>
        <v>44300</v>
      </c>
      <c r="Q137" s="73">
        <f t="shared" si="47"/>
        <v>44330</v>
      </c>
      <c r="R137" s="73">
        <f t="shared" si="47"/>
        <v>44361</v>
      </c>
      <c r="S137" s="74">
        <f t="shared" si="47"/>
        <v>44391</v>
      </c>
      <c r="T137" s="21" t="s">
        <v>18</v>
      </c>
      <c r="V137" s="22"/>
    </row>
    <row r="138" spans="1:26" ht="15" thickBot="1" x14ac:dyDescent="0.4">
      <c r="A138" s="298" t="s">
        <v>88</v>
      </c>
      <c r="B138" s="299"/>
      <c r="C138" s="191"/>
      <c r="D138" s="128">
        <f>(C140+C141)/2</f>
        <v>0</v>
      </c>
      <c r="E138" s="125">
        <f>+C138*D138</f>
        <v>0</v>
      </c>
      <c r="F138" s="196"/>
      <c r="G138" s="195">
        <f>+F138*F141*S141</f>
        <v>0</v>
      </c>
      <c r="H138" s="75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7"/>
      <c r="T138" s="23" t="s">
        <v>19</v>
      </c>
      <c r="U138" s="18"/>
    </row>
    <row r="139" spans="1:26" x14ac:dyDescent="0.35">
      <c r="A139" s="296" t="s">
        <v>20</v>
      </c>
      <c r="B139" s="297"/>
      <c r="C139" s="106"/>
      <c r="D139" s="300" t="s">
        <v>55</v>
      </c>
      <c r="E139" s="301"/>
      <c r="F139" s="185"/>
      <c r="G139" s="70"/>
      <c r="H139" s="81">
        <f t="shared" ref="H139:S139" si="48">$G$138*H138</f>
        <v>0</v>
      </c>
      <c r="I139" s="81">
        <f t="shared" si="48"/>
        <v>0</v>
      </c>
      <c r="J139" s="81">
        <f t="shared" si="48"/>
        <v>0</v>
      </c>
      <c r="K139" s="81">
        <f t="shared" si="48"/>
        <v>0</v>
      </c>
      <c r="L139" s="81">
        <f t="shared" si="48"/>
        <v>0</v>
      </c>
      <c r="M139" s="81">
        <f t="shared" si="48"/>
        <v>0</v>
      </c>
      <c r="N139" s="81">
        <f t="shared" si="48"/>
        <v>0</v>
      </c>
      <c r="O139" s="81">
        <f t="shared" si="48"/>
        <v>0</v>
      </c>
      <c r="P139" s="81">
        <f t="shared" si="48"/>
        <v>0</v>
      </c>
      <c r="Q139" s="81">
        <f t="shared" si="48"/>
        <v>0</v>
      </c>
      <c r="R139" s="81">
        <f t="shared" si="48"/>
        <v>0</v>
      </c>
      <c r="S139" s="82">
        <f t="shared" si="48"/>
        <v>0</v>
      </c>
      <c r="T139" s="23" t="str">
        <f>IF(SUM(H139:S139)=G138,"BIEN PROSEGUIR","ERROR rev. distribución de INGRESOS")</f>
        <v>BIEN PROSEGUIR</v>
      </c>
      <c r="V139" s="24"/>
      <c r="W139" s="61"/>
      <c r="X139" s="61"/>
      <c r="Y139" s="61"/>
      <c r="Z139" s="61"/>
    </row>
    <row r="140" spans="1:26" x14ac:dyDescent="0.35">
      <c r="A140" s="264" t="s">
        <v>51</v>
      </c>
      <c r="B140" s="265"/>
      <c r="C140" s="78"/>
      <c r="D140" s="268" t="s">
        <v>21</v>
      </c>
      <c r="E140" s="269"/>
      <c r="F140" s="79"/>
      <c r="G140" s="276" t="s">
        <v>64</v>
      </c>
      <c r="H140" s="277"/>
      <c r="I140" s="277"/>
      <c r="J140" s="278"/>
      <c r="K140" s="279">
        <f>+G176*S141</f>
        <v>0</v>
      </c>
      <c r="L140" s="280"/>
      <c r="M140" s="126" t="s">
        <v>22</v>
      </c>
      <c r="N140" s="70"/>
      <c r="O140" s="70"/>
      <c r="P140" s="163"/>
      <c r="Q140" s="163"/>
      <c r="R140" s="164" t="s">
        <v>23</v>
      </c>
      <c r="S140" s="83" t="e">
        <f>(G138-K140)/G138</f>
        <v>#DIV/0!</v>
      </c>
      <c r="T140" s="25"/>
      <c r="V140" s="24"/>
      <c r="W140" s="61"/>
      <c r="X140" s="61"/>
      <c r="Y140" s="61"/>
      <c r="Z140" s="61"/>
    </row>
    <row r="141" spans="1:26" x14ac:dyDescent="0.35">
      <c r="A141" s="264" t="s">
        <v>52</v>
      </c>
      <c r="B141" s="265"/>
      <c r="C141" s="78"/>
      <c r="D141" s="266" t="s">
        <v>24</v>
      </c>
      <c r="E141" s="267"/>
      <c r="F141" s="127">
        <f>(E138-(F139*E138)-F140)/1000</f>
        <v>0</v>
      </c>
      <c r="G141" s="189"/>
      <c r="H141" s="189"/>
      <c r="I141" s="161"/>
      <c r="J141" s="189" t="s">
        <v>65</v>
      </c>
      <c r="K141" s="279" t="e">
        <f>D138/C138</f>
        <v>#DIV/0!</v>
      </c>
      <c r="L141" s="280"/>
      <c r="M141" s="126">
        <f>C139</f>
        <v>0</v>
      </c>
      <c r="N141" s="190"/>
      <c r="O141" s="188"/>
      <c r="P141" s="43"/>
      <c r="Q141" s="162"/>
      <c r="R141" s="193" t="s">
        <v>59</v>
      </c>
      <c r="S141" s="187">
        <v>1</v>
      </c>
      <c r="T141" s="25"/>
      <c r="V141" s="61"/>
      <c r="W141" s="61"/>
      <c r="X141" s="61"/>
      <c r="Y141" s="61"/>
      <c r="Z141" s="61"/>
    </row>
    <row r="142" spans="1:26" ht="6" customHeight="1" thickBot="1" x14ac:dyDescent="0.4">
      <c r="A142" s="255"/>
      <c r="B142" s="256"/>
      <c r="C142" s="256"/>
      <c r="D142" s="256"/>
      <c r="E142" s="256"/>
      <c r="F142" s="256"/>
      <c r="G142" s="257"/>
      <c r="H142" s="256"/>
      <c r="I142" s="256"/>
      <c r="J142" s="256"/>
      <c r="K142" s="256"/>
      <c r="L142" s="256"/>
      <c r="M142" s="256"/>
      <c r="N142" s="256"/>
      <c r="O142" s="256"/>
      <c r="P142" s="256"/>
      <c r="Q142" s="256"/>
      <c r="R142" s="256"/>
      <c r="S142" s="258"/>
      <c r="T142" s="26"/>
      <c r="V142" s="61"/>
      <c r="W142" s="61"/>
      <c r="X142" s="61"/>
      <c r="Y142" s="61"/>
      <c r="Z142" s="61"/>
    </row>
    <row r="143" spans="1:26" ht="15.5" x14ac:dyDescent="0.35">
      <c r="A143" s="302" t="s">
        <v>67</v>
      </c>
      <c r="B143" s="303"/>
      <c r="C143" s="303"/>
      <c r="D143" s="303"/>
      <c r="E143" s="304"/>
      <c r="F143" s="251" t="s">
        <v>60</v>
      </c>
      <c r="G143" s="253" t="s">
        <v>66</v>
      </c>
      <c r="H143" s="283" t="s">
        <v>25</v>
      </c>
      <c r="I143" s="283"/>
      <c r="J143" s="283"/>
      <c r="K143" s="283"/>
      <c r="L143" s="283"/>
      <c r="M143" s="283"/>
      <c r="N143" s="283"/>
      <c r="O143" s="283"/>
      <c r="P143" s="283"/>
      <c r="Q143" s="283"/>
      <c r="R143" s="283"/>
      <c r="S143" s="284"/>
      <c r="T143" s="27"/>
      <c r="V143" s="61"/>
      <c r="W143" s="61"/>
      <c r="X143" s="61"/>
      <c r="Y143" s="61"/>
      <c r="Z143" s="61"/>
    </row>
    <row r="144" spans="1:26" ht="15" thickBot="1" x14ac:dyDescent="0.4">
      <c r="A144" s="305" t="s">
        <v>57</v>
      </c>
      <c r="B144" s="306"/>
      <c r="C144" s="99" t="s">
        <v>2</v>
      </c>
      <c r="D144" s="99" t="s">
        <v>3</v>
      </c>
      <c r="E144" s="157" t="s">
        <v>26</v>
      </c>
      <c r="F144" s="252"/>
      <c r="G144" s="254"/>
      <c r="H144" s="100">
        <f t="shared" ref="H144:S144" si="49">+H137</f>
        <v>44057</v>
      </c>
      <c r="I144" s="101">
        <f t="shared" si="49"/>
        <v>44088</v>
      </c>
      <c r="J144" s="101">
        <f t="shared" si="49"/>
        <v>44118</v>
      </c>
      <c r="K144" s="101">
        <f t="shared" si="49"/>
        <v>44149</v>
      </c>
      <c r="L144" s="101">
        <f t="shared" si="49"/>
        <v>44179</v>
      </c>
      <c r="M144" s="101">
        <f t="shared" si="49"/>
        <v>44210</v>
      </c>
      <c r="N144" s="101">
        <f t="shared" si="49"/>
        <v>44241</v>
      </c>
      <c r="O144" s="101">
        <f t="shared" si="49"/>
        <v>44269</v>
      </c>
      <c r="P144" s="101">
        <f t="shared" si="49"/>
        <v>44300</v>
      </c>
      <c r="Q144" s="101">
        <f t="shared" si="49"/>
        <v>44330</v>
      </c>
      <c r="R144" s="101">
        <f t="shared" si="49"/>
        <v>44361</v>
      </c>
      <c r="S144" s="102">
        <f t="shared" si="49"/>
        <v>44391</v>
      </c>
      <c r="T144" s="27"/>
      <c r="V144" s="61"/>
      <c r="W144" s="61"/>
      <c r="X144" s="61"/>
      <c r="Y144" s="61"/>
      <c r="Z144" s="61"/>
    </row>
    <row r="145" spans="1:26" x14ac:dyDescent="0.35">
      <c r="A145" s="307" t="s">
        <v>58</v>
      </c>
      <c r="B145" s="308"/>
      <c r="C145" s="308"/>
      <c r="D145" s="308"/>
      <c r="E145" s="309"/>
      <c r="F145" s="129" t="e">
        <f>SUM(F146:F149)</f>
        <v>#DIV/0!</v>
      </c>
      <c r="G145" s="158">
        <f>SUM(G146:G149)</f>
        <v>0</v>
      </c>
      <c r="H145" s="103" t="s">
        <v>1</v>
      </c>
      <c r="I145" s="104" t="s">
        <v>1</v>
      </c>
      <c r="J145" s="104" t="s">
        <v>1</v>
      </c>
      <c r="K145" s="104" t="s">
        <v>1</v>
      </c>
      <c r="L145" s="104" t="s">
        <v>1</v>
      </c>
      <c r="M145" s="104" t="s">
        <v>1</v>
      </c>
      <c r="N145" s="104" t="s">
        <v>1</v>
      </c>
      <c r="O145" s="104" t="s">
        <v>1</v>
      </c>
      <c r="P145" s="104" t="s">
        <v>1</v>
      </c>
      <c r="Q145" s="104" t="s">
        <v>1</v>
      </c>
      <c r="R145" s="104" t="s">
        <v>1</v>
      </c>
      <c r="S145" s="105" t="s">
        <v>1</v>
      </c>
      <c r="T145" s="28"/>
      <c r="V145" s="61"/>
      <c r="W145" s="29"/>
      <c r="X145" s="30"/>
      <c r="Y145" s="61"/>
      <c r="Z145" s="61"/>
    </row>
    <row r="146" spans="1:26" x14ac:dyDescent="0.35">
      <c r="A146" s="289"/>
      <c r="B146" s="275"/>
      <c r="C146" s="84"/>
      <c r="D146" s="84"/>
      <c r="E146" s="137"/>
      <c r="F146" s="131" t="e">
        <f>+G146/$C$138/$S$141</f>
        <v>#DIV/0!</v>
      </c>
      <c r="G146" s="132">
        <f>C146*E146*$S$141</f>
        <v>0</v>
      </c>
      <c r="H146" s="85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7"/>
      <c r="T146" s="31" t="e">
        <f>IF(F146=0,"",IF(SUM(H146:S146)=100%,"Bien prosiga","Error, la suma debe ser igual al 100%"))</f>
        <v>#DIV/0!</v>
      </c>
      <c r="V146" s="61"/>
      <c r="W146" s="29"/>
      <c r="X146" s="30"/>
      <c r="Y146" s="61"/>
      <c r="Z146" s="61"/>
    </row>
    <row r="147" spans="1:26" x14ac:dyDescent="0.35">
      <c r="A147" s="289"/>
      <c r="B147" s="275"/>
      <c r="C147" s="84"/>
      <c r="D147" s="84"/>
      <c r="E147" s="137"/>
      <c r="F147" s="131" t="e">
        <f t="shared" ref="F147:F156" si="50">+G147/$C$138/$S$141</f>
        <v>#DIV/0!</v>
      </c>
      <c r="G147" s="132">
        <f t="shared" ref="G147:G156" si="51">C147*E147*$S$141</f>
        <v>0</v>
      </c>
      <c r="H147" s="85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7"/>
      <c r="T147" s="31" t="e">
        <f>IF(F147=0,"",IF(SUM(H147:S147)=100%,"Bien prosiga","Error, la suma debe ser igual al 100%"))</f>
        <v>#DIV/0!</v>
      </c>
      <c r="V147" s="61"/>
      <c r="W147" s="29"/>
      <c r="X147" s="30"/>
      <c r="Y147" s="61"/>
      <c r="Z147" s="61"/>
    </row>
    <row r="148" spans="1:26" x14ac:dyDescent="0.35">
      <c r="A148" s="289"/>
      <c r="B148" s="275"/>
      <c r="C148" s="84"/>
      <c r="D148" s="84"/>
      <c r="E148" s="137"/>
      <c r="F148" s="131" t="e">
        <f t="shared" si="50"/>
        <v>#DIV/0!</v>
      </c>
      <c r="G148" s="132">
        <f t="shared" si="51"/>
        <v>0</v>
      </c>
      <c r="H148" s="85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7"/>
      <c r="T148" s="31" t="e">
        <f>IF(F148=0,"",IF(SUM(H148:S148)=100%,"Bien prosiga","Error, la suma debe ser igual al 100%"))</f>
        <v>#DIV/0!</v>
      </c>
      <c r="V148" s="61"/>
      <c r="W148" s="29"/>
      <c r="X148" s="30"/>
      <c r="Y148" s="61"/>
      <c r="Z148" s="61"/>
    </row>
    <row r="149" spans="1:26" x14ac:dyDescent="0.35">
      <c r="A149" s="289" t="s">
        <v>27</v>
      </c>
      <c r="B149" s="275"/>
      <c r="C149" s="80"/>
      <c r="D149" s="84"/>
      <c r="E149" s="137">
        <v>0</v>
      </c>
      <c r="F149" s="131" t="e">
        <f t="shared" si="50"/>
        <v>#DIV/0!</v>
      </c>
      <c r="G149" s="132">
        <f t="shared" si="51"/>
        <v>0</v>
      </c>
      <c r="H149" s="85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7"/>
      <c r="T149" s="31" t="e">
        <f>IF(F149=0,"",IF(SUM(H149:S149)=100%,"Bien prosiga","Error, la suma debe ser igual al 100%"))</f>
        <v>#DIV/0!</v>
      </c>
      <c r="V149" s="61"/>
      <c r="W149" s="29"/>
      <c r="X149" s="30"/>
      <c r="Y149" s="61"/>
      <c r="Z149" s="61"/>
    </row>
    <row r="150" spans="1:26" x14ac:dyDescent="0.35">
      <c r="A150" s="290" t="s">
        <v>72</v>
      </c>
      <c r="B150" s="291"/>
      <c r="C150" s="291"/>
      <c r="D150" s="291"/>
      <c r="E150" s="291"/>
      <c r="F150" s="133" t="e">
        <f>SUM(F151:F156)</f>
        <v>#DIV/0!</v>
      </c>
      <c r="G150" s="134">
        <f>SUM(G151:G156)</f>
        <v>0</v>
      </c>
      <c r="H150" s="259"/>
      <c r="I150" s="260"/>
      <c r="J150" s="260"/>
      <c r="K150" s="260"/>
      <c r="L150" s="260"/>
      <c r="M150" s="260"/>
      <c r="N150" s="260"/>
      <c r="O150" s="260"/>
      <c r="P150" s="260"/>
      <c r="Q150" s="260"/>
      <c r="R150" s="260"/>
      <c r="S150" s="261"/>
      <c r="T150" s="31"/>
      <c r="V150" s="61"/>
      <c r="W150" s="29"/>
      <c r="X150" s="30"/>
      <c r="Y150" s="61"/>
      <c r="Z150" s="61"/>
    </row>
    <row r="151" spans="1:26" x14ac:dyDescent="0.35">
      <c r="A151" s="289"/>
      <c r="B151" s="275"/>
      <c r="C151" s="80"/>
      <c r="D151" s="84"/>
      <c r="E151" s="138"/>
      <c r="F151" s="131" t="e">
        <f t="shared" si="50"/>
        <v>#DIV/0!</v>
      </c>
      <c r="G151" s="132">
        <f t="shared" si="51"/>
        <v>0</v>
      </c>
      <c r="H151" s="85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7"/>
      <c r="T151" s="31" t="e">
        <f t="shared" ref="T151:T156" si="52">IF(F151=0,"",IF(SUM(H151:S151)=100%,"Bien prosiga","Error, la suma debe ser igual al 100%"))</f>
        <v>#DIV/0!</v>
      </c>
      <c r="V151" s="61"/>
      <c r="W151" s="29"/>
      <c r="X151" s="30"/>
      <c r="Y151" s="61"/>
      <c r="Z151" s="61"/>
    </row>
    <row r="152" spans="1:26" x14ac:dyDescent="0.35">
      <c r="A152" s="289"/>
      <c r="B152" s="275"/>
      <c r="C152" s="80"/>
      <c r="D152" s="84"/>
      <c r="E152" s="138"/>
      <c r="F152" s="131" t="e">
        <f t="shared" si="50"/>
        <v>#DIV/0!</v>
      </c>
      <c r="G152" s="132">
        <f t="shared" si="51"/>
        <v>0</v>
      </c>
      <c r="H152" s="85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7"/>
      <c r="T152" s="31" t="e">
        <f t="shared" si="52"/>
        <v>#DIV/0!</v>
      </c>
      <c r="V152" s="61"/>
      <c r="W152" s="29"/>
      <c r="X152" s="30"/>
      <c r="Y152" s="61"/>
      <c r="Z152" s="61"/>
    </row>
    <row r="153" spans="1:26" x14ac:dyDescent="0.35">
      <c r="A153" s="289"/>
      <c r="B153" s="275"/>
      <c r="C153" s="80"/>
      <c r="D153" s="84"/>
      <c r="E153" s="138"/>
      <c r="F153" s="131" t="e">
        <f t="shared" si="50"/>
        <v>#DIV/0!</v>
      </c>
      <c r="G153" s="132">
        <f t="shared" si="51"/>
        <v>0</v>
      </c>
      <c r="H153" s="85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7"/>
      <c r="T153" s="31" t="e">
        <f t="shared" si="52"/>
        <v>#DIV/0!</v>
      </c>
      <c r="V153" s="61"/>
      <c r="W153" s="29"/>
      <c r="X153" s="30"/>
      <c r="Y153" s="61"/>
      <c r="Z153" s="61"/>
    </row>
    <row r="154" spans="1:26" x14ac:dyDescent="0.35">
      <c r="A154" s="289"/>
      <c r="B154" s="275"/>
      <c r="C154" s="80"/>
      <c r="D154" s="84"/>
      <c r="E154" s="137"/>
      <c r="F154" s="131" t="e">
        <f t="shared" si="50"/>
        <v>#DIV/0!</v>
      </c>
      <c r="G154" s="132">
        <f t="shared" si="51"/>
        <v>0</v>
      </c>
      <c r="H154" s="85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7"/>
      <c r="T154" s="31" t="e">
        <f t="shared" si="52"/>
        <v>#DIV/0!</v>
      </c>
      <c r="V154" s="61"/>
      <c r="W154" s="29"/>
      <c r="X154" s="30"/>
      <c r="Y154" s="61"/>
      <c r="Z154" s="61"/>
    </row>
    <row r="155" spans="1:26" x14ac:dyDescent="0.35">
      <c r="A155" s="289"/>
      <c r="B155" s="275"/>
      <c r="C155" s="80"/>
      <c r="D155" s="84"/>
      <c r="E155" s="137"/>
      <c r="F155" s="131" t="e">
        <f t="shared" si="50"/>
        <v>#DIV/0!</v>
      </c>
      <c r="G155" s="132">
        <f t="shared" si="51"/>
        <v>0</v>
      </c>
      <c r="H155" s="85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7"/>
      <c r="T155" s="31" t="e">
        <f t="shared" si="52"/>
        <v>#DIV/0!</v>
      </c>
      <c r="V155" s="61"/>
      <c r="W155" s="29"/>
      <c r="X155" s="30"/>
      <c r="Y155" s="61"/>
      <c r="Z155" s="61"/>
    </row>
    <row r="156" spans="1:26" x14ac:dyDescent="0.35">
      <c r="A156" s="289"/>
      <c r="B156" s="275"/>
      <c r="C156" s="80"/>
      <c r="D156" s="84"/>
      <c r="E156" s="137"/>
      <c r="F156" s="131" t="e">
        <f t="shared" si="50"/>
        <v>#DIV/0!</v>
      </c>
      <c r="G156" s="132">
        <f t="shared" si="51"/>
        <v>0</v>
      </c>
      <c r="H156" s="85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7"/>
      <c r="T156" s="31" t="e">
        <f t="shared" si="52"/>
        <v>#DIV/0!</v>
      </c>
      <c r="V156" s="61"/>
      <c r="W156" s="29"/>
      <c r="X156" s="30"/>
      <c r="Y156" s="61"/>
      <c r="Z156" s="61"/>
    </row>
    <row r="157" spans="1:26" x14ac:dyDescent="0.35">
      <c r="A157" s="290" t="s">
        <v>68</v>
      </c>
      <c r="B157" s="291"/>
      <c r="C157" s="291"/>
      <c r="D157" s="291"/>
      <c r="E157" s="291"/>
      <c r="F157" s="133" t="e">
        <f>SUM(F158:F163)</f>
        <v>#DIV/0!</v>
      </c>
      <c r="G157" s="134">
        <f>SUM(G158:G163)</f>
        <v>0</v>
      </c>
      <c r="H157" s="259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1"/>
      <c r="T157" s="31"/>
      <c r="V157" s="61"/>
      <c r="W157" s="29"/>
      <c r="X157" s="30"/>
      <c r="Y157" s="61"/>
      <c r="Z157" s="61"/>
    </row>
    <row r="158" spans="1:26" x14ac:dyDescent="0.35">
      <c r="A158" s="274"/>
      <c r="B158" s="275"/>
      <c r="C158" s="84"/>
      <c r="D158" s="84"/>
      <c r="E158" s="137"/>
      <c r="F158" s="131" t="e">
        <f t="shared" ref="F158:F163" si="53">+G158/$C$138/$S$141</f>
        <v>#DIV/0!</v>
      </c>
      <c r="G158" s="132">
        <f t="shared" ref="G158:G163" si="54">C158*E158*$S$141</f>
        <v>0</v>
      </c>
      <c r="H158" s="85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7"/>
      <c r="T158" s="31" t="e">
        <f t="shared" ref="T158:T163" si="55">IF(F158=0,"",IF(SUM(H158:S158)=100%,"Bien prosiga","Error, la suma debe ser igual al 100%"))</f>
        <v>#DIV/0!</v>
      </c>
      <c r="V158" s="61"/>
      <c r="W158" s="29"/>
      <c r="X158" s="30"/>
      <c r="Y158" s="61"/>
      <c r="Z158" s="61"/>
    </row>
    <row r="159" spans="1:26" x14ac:dyDescent="0.35">
      <c r="A159" s="274"/>
      <c r="B159" s="275"/>
      <c r="C159" s="84"/>
      <c r="D159" s="84"/>
      <c r="E159" s="137"/>
      <c r="F159" s="131" t="e">
        <f t="shared" si="53"/>
        <v>#DIV/0!</v>
      </c>
      <c r="G159" s="132">
        <f t="shared" si="54"/>
        <v>0</v>
      </c>
      <c r="H159" s="85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7"/>
      <c r="T159" s="31" t="e">
        <f t="shared" si="55"/>
        <v>#DIV/0!</v>
      </c>
      <c r="V159" s="61"/>
      <c r="W159" s="29"/>
      <c r="X159" s="30"/>
      <c r="Y159" s="61"/>
      <c r="Z159" s="61"/>
    </row>
    <row r="160" spans="1:26" x14ac:dyDescent="0.35">
      <c r="A160" s="274"/>
      <c r="B160" s="275"/>
      <c r="C160" s="84"/>
      <c r="D160" s="84"/>
      <c r="E160" s="137"/>
      <c r="F160" s="131" t="e">
        <f t="shared" si="53"/>
        <v>#DIV/0!</v>
      </c>
      <c r="G160" s="132">
        <f t="shared" si="54"/>
        <v>0</v>
      </c>
      <c r="H160" s="85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7"/>
      <c r="T160" s="31" t="e">
        <f t="shared" si="55"/>
        <v>#DIV/0!</v>
      </c>
      <c r="V160" s="61"/>
      <c r="W160" s="29"/>
      <c r="X160" s="30"/>
      <c r="Y160" s="61"/>
      <c r="Z160" s="61"/>
    </row>
    <row r="161" spans="1:26" x14ac:dyDescent="0.35">
      <c r="A161" s="274"/>
      <c r="B161" s="275"/>
      <c r="C161" s="84"/>
      <c r="D161" s="84"/>
      <c r="E161" s="137"/>
      <c r="F161" s="131" t="e">
        <f t="shared" si="53"/>
        <v>#DIV/0!</v>
      </c>
      <c r="G161" s="132">
        <f t="shared" si="54"/>
        <v>0</v>
      </c>
      <c r="H161" s="85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7"/>
      <c r="T161" s="31" t="e">
        <f t="shared" si="55"/>
        <v>#DIV/0!</v>
      </c>
      <c r="V161" s="61"/>
      <c r="W161" s="29"/>
      <c r="X161" s="30"/>
      <c r="Y161" s="61"/>
      <c r="Z161" s="61"/>
    </row>
    <row r="162" spans="1:26" x14ac:dyDescent="0.35">
      <c r="A162" s="274"/>
      <c r="B162" s="275"/>
      <c r="C162" s="84"/>
      <c r="D162" s="84"/>
      <c r="E162" s="137"/>
      <c r="F162" s="131" t="e">
        <f t="shared" si="53"/>
        <v>#DIV/0!</v>
      </c>
      <c r="G162" s="132">
        <f t="shared" si="54"/>
        <v>0</v>
      </c>
      <c r="H162" s="88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90"/>
      <c r="T162" s="31" t="e">
        <f t="shared" si="55"/>
        <v>#DIV/0!</v>
      </c>
      <c r="V162" s="61"/>
      <c r="W162" s="29"/>
      <c r="X162" s="30"/>
      <c r="Y162" s="61"/>
      <c r="Z162" s="61"/>
    </row>
    <row r="163" spans="1:26" x14ac:dyDescent="0.35">
      <c r="A163" s="274"/>
      <c r="B163" s="275"/>
      <c r="C163" s="84"/>
      <c r="D163" s="84"/>
      <c r="E163" s="137"/>
      <c r="F163" s="131" t="e">
        <f t="shared" si="53"/>
        <v>#DIV/0!</v>
      </c>
      <c r="G163" s="132">
        <f t="shared" si="54"/>
        <v>0</v>
      </c>
      <c r="H163" s="88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90"/>
      <c r="T163" s="31" t="e">
        <f t="shared" si="55"/>
        <v>#DIV/0!</v>
      </c>
      <c r="V163" s="61"/>
      <c r="W163" s="29"/>
      <c r="X163" s="30"/>
      <c r="Y163" s="61"/>
      <c r="Z163" s="61"/>
    </row>
    <row r="164" spans="1:26" x14ac:dyDescent="0.35">
      <c r="A164" s="290" t="s">
        <v>69</v>
      </c>
      <c r="B164" s="291"/>
      <c r="C164" s="291"/>
      <c r="D164" s="291"/>
      <c r="E164" s="291"/>
      <c r="F164" s="133" t="e">
        <f>SUM(F165:F167)</f>
        <v>#DIV/0!</v>
      </c>
      <c r="G164" s="134">
        <f>SUM(G165:G167)</f>
        <v>0</v>
      </c>
      <c r="H164" s="259"/>
      <c r="I164" s="260"/>
      <c r="J164" s="260"/>
      <c r="K164" s="260"/>
      <c r="L164" s="260"/>
      <c r="M164" s="260"/>
      <c r="N164" s="260"/>
      <c r="O164" s="260"/>
      <c r="P164" s="260"/>
      <c r="Q164" s="260"/>
      <c r="R164" s="260"/>
      <c r="S164" s="261"/>
      <c r="T164" s="31"/>
      <c r="V164" s="61"/>
      <c r="W164" s="29"/>
      <c r="X164" s="30"/>
      <c r="Y164" s="61"/>
      <c r="Z164" s="61"/>
    </row>
    <row r="165" spans="1:26" x14ac:dyDescent="0.35">
      <c r="A165" s="289"/>
      <c r="B165" s="275"/>
      <c r="C165" s="80"/>
      <c r="D165" s="84"/>
      <c r="E165" s="137"/>
      <c r="F165" s="131" t="e">
        <f t="shared" ref="F165:F167" si="56">+G165/$C$138/$S$141</f>
        <v>#DIV/0!</v>
      </c>
      <c r="G165" s="132">
        <f t="shared" ref="G165:G167" si="57">C165*E165*$S$141</f>
        <v>0</v>
      </c>
      <c r="H165" s="88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90"/>
      <c r="T165" s="31" t="e">
        <f>IF(F165=0,"",IF(SUM(H165:S165)=100%,"Bien prosiga","Error, la suma debe ser igual al 100%"))</f>
        <v>#DIV/0!</v>
      </c>
      <c r="V165" s="61"/>
      <c r="W165" s="29"/>
      <c r="X165" s="30"/>
      <c r="Y165" s="61"/>
      <c r="Z165" s="61"/>
    </row>
    <row r="166" spans="1:26" x14ac:dyDescent="0.35">
      <c r="A166" s="289"/>
      <c r="B166" s="275"/>
      <c r="C166" s="80"/>
      <c r="D166" s="84"/>
      <c r="E166" s="137"/>
      <c r="F166" s="131" t="e">
        <f t="shared" si="56"/>
        <v>#DIV/0!</v>
      </c>
      <c r="G166" s="132">
        <f t="shared" si="57"/>
        <v>0</v>
      </c>
      <c r="H166" s="88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90"/>
      <c r="T166" s="31" t="e">
        <f>IF(F166=0,"",IF(SUM(H166:S166)=100%,"Bien prosiga","Error, la suma debe ser igual al 100%"))</f>
        <v>#DIV/0!</v>
      </c>
      <c r="V166" s="61"/>
      <c r="W166" s="29"/>
      <c r="X166" s="30"/>
      <c r="Y166" s="61"/>
      <c r="Z166" s="61"/>
    </row>
    <row r="167" spans="1:26" x14ac:dyDescent="0.35">
      <c r="A167" s="289"/>
      <c r="B167" s="275"/>
      <c r="C167" s="80"/>
      <c r="D167" s="84"/>
      <c r="E167" s="137"/>
      <c r="F167" s="131" t="e">
        <f t="shared" si="56"/>
        <v>#DIV/0!</v>
      </c>
      <c r="G167" s="132">
        <f t="shared" si="57"/>
        <v>0</v>
      </c>
      <c r="H167" s="88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90"/>
      <c r="T167" s="31" t="e">
        <f>IF(F167=0,"",IF(SUM(H167:S167)=100%,"Bien prosiga","Error, la suma debe ser igual al 100%"))</f>
        <v>#DIV/0!</v>
      </c>
      <c r="V167" s="61"/>
      <c r="W167" s="29"/>
      <c r="X167" s="30"/>
      <c r="Y167" s="61"/>
      <c r="Z167" s="61"/>
    </row>
    <row r="168" spans="1:26" x14ac:dyDescent="0.35">
      <c r="A168" s="290" t="s">
        <v>70</v>
      </c>
      <c r="B168" s="291"/>
      <c r="C168" s="291"/>
      <c r="D168" s="291"/>
      <c r="E168" s="291"/>
      <c r="F168" s="133" t="e">
        <f>SUM(F169:F170)</f>
        <v>#DIV/0!</v>
      </c>
      <c r="G168" s="134">
        <f>SUM(G169:G170)</f>
        <v>0</v>
      </c>
      <c r="H168" s="259"/>
      <c r="I168" s="260"/>
      <c r="J168" s="260"/>
      <c r="K168" s="260"/>
      <c r="L168" s="260"/>
      <c r="M168" s="260"/>
      <c r="N168" s="260"/>
      <c r="O168" s="260"/>
      <c r="P168" s="260"/>
      <c r="Q168" s="260"/>
      <c r="R168" s="260"/>
      <c r="S168" s="261"/>
      <c r="T168" s="31"/>
      <c r="V168" s="61"/>
      <c r="W168" s="29"/>
      <c r="X168" s="30"/>
      <c r="Y168" s="61"/>
      <c r="Z168" s="61"/>
    </row>
    <row r="169" spans="1:26" x14ac:dyDescent="0.35">
      <c r="A169" s="289"/>
      <c r="B169" s="275"/>
      <c r="C169" s="80"/>
      <c r="D169" s="84"/>
      <c r="E169" s="137"/>
      <c r="F169" s="131" t="e">
        <f t="shared" ref="F169:F170" si="58">+G169/$C$138/$S$141</f>
        <v>#DIV/0!</v>
      </c>
      <c r="G169" s="132">
        <f t="shared" ref="G169:G170" si="59">C169*E169*$S$141</f>
        <v>0</v>
      </c>
      <c r="H169" s="88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90"/>
      <c r="T169" s="31" t="e">
        <f>IF(F169=0,"",IF(SUM(H169:S169)=100%,"Bien prosiga","Error, la suma debe ser igual al 100%"))</f>
        <v>#DIV/0!</v>
      </c>
      <c r="V169" s="61"/>
      <c r="W169" s="29"/>
      <c r="X169" s="30"/>
      <c r="Y169" s="61"/>
      <c r="Z169" s="61"/>
    </row>
    <row r="170" spans="1:26" x14ac:dyDescent="0.35">
      <c r="A170" s="289"/>
      <c r="B170" s="275"/>
      <c r="C170" s="80"/>
      <c r="D170" s="84"/>
      <c r="E170" s="137"/>
      <c r="F170" s="131" t="e">
        <f t="shared" si="58"/>
        <v>#DIV/0!</v>
      </c>
      <c r="G170" s="132">
        <f t="shared" si="59"/>
        <v>0</v>
      </c>
      <c r="H170" s="88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90"/>
      <c r="T170" s="31" t="e">
        <f>IF(F170=0,"",IF(SUM(H170:S170)=100%,"Bien prosiga","Error, la suma debe ser igual al 100%"))</f>
        <v>#DIV/0!</v>
      </c>
      <c r="V170" s="61"/>
      <c r="W170" s="29"/>
      <c r="X170" s="30"/>
      <c r="Y170" s="61"/>
      <c r="Z170" s="61"/>
    </row>
    <row r="171" spans="1:26" x14ac:dyDescent="0.35">
      <c r="A171" s="290" t="s">
        <v>71</v>
      </c>
      <c r="B171" s="291"/>
      <c r="C171" s="291"/>
      <c r="D171" s="291"/>
      <c r="E171" s="291"/>
      <c r="F171" s="133" t="e">
        <f>SUM(F172:F175)</f>
        <v>#DIV/0!</v>
      </c>
      <c r="G171" s="134">
        <f>SUM(G172:G175)</f>
        <v>0</v>
      </c>
      <c r="H171" s="259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1"/>
      <c r="T171" s="31"/>
      <c r="V171" s="61"/>
      <c r="W171" s="29"/>
      <c r="X171" s="30"/>
      <c r="Y171" s="61"/>
      <c r="Z171" s="61"/>
    </row>
    <row r="172" spans="1:26" x14ac:dyDescent="0.35">
      <c r="A172" s="289"/>
      <c r="B172" s="275"/>
      <c r="C172" s="91"/>
      <c r="D172" s="92"/>
      <c r="E172" s="135"/>
      <c r="F172" s="131" t="e">
        <f t="shared" ref="F172:F175" si="60">+G172/$C$138/$S$141</f>
        <v>#DIV/0!</v>
      </c>
      <c r="G172" s="132">
        <f t="shared" ref="G172:G175" si="61">C172*E172*$S$141</f>
        <v>0</v>
      </c>
      <c r="H172" s="85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7"/>
      <c r="T172" s="31" t="e">
        <f>IF(F172=0,"",IF(SUM(H172:S172)=100%,"Bien prosiga","Error, la suma debe ser igual al 100%"))</f>
        <v>#DIV/0!</v>
      </c>
      <c r="V172" s="61"/>
      <c r="W172" s="29"/>
      <c r="X172" s="30"/>
      <c r="Y172" s="61"/>
      <c r="Z172" s="61"/>
    </row>
    <row r="173" spans="1:26" x14ac:dyDescent="0.35">
      <c r="A173" s="289"/>
      <c r="B173" s="275"/>
      <c r="C173" s="91"/>
      <c r="D173" s="92"/>
      <c r="E173" s="135"/>
      <c r="F173" s="131" t="e">
        <f t="shared" si="60"/>
        <v>#DIV/0!</v>
      </c>
      <c r="G173" s="132">
        <f t="shared" si="61"/>
        <v>0</v>
      </c>
      <c r="H173" s="85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7"/>
      <c r="T173" s="31" t="e">
        <f>IF(F173=0,"",IF(SUM(H173:S173)=100%,"Bien prosiga","Error, la suma debe ser igual al 100%"))</f>
        <v>#DIV/0!</v>
      </c>
      <c r="V173" s="61"/>
      <c r="W173" s="29"/>
      <c r="X173" s="30"/>
      <c r="Y173" s="61"/>
      <c r="Z173" s="61"/>
    </row>
    <row r="174" spans="1:26" x14ac:dyDescent="0.35">
      <c r="A174" s="289"/>
      <c r="B174" s="275"/>
      <c r="C174" s="91"/>
      <c r="D174" s="92"/>
      <c r="E174" s="135"/>
      <c r="F174" s="131" t="e">
        <f t="shared" si="60"/>
        <v>#DIV/0!</v>
      </c>
      <c r="G174" s="132">
        <f t="shared" si="61"/>
        <v>0</v>
      </c>
      <c r="H174" s="85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7"/>
      <c r="T174" s="31" t="e">
        <f>IF(F174=0,"",IF(SUM(H174:S174)=100%,"Bien prosiga","Error, la suma debe ser igual al 100%"))</f>
        <v>#DIV/0!</v>
      </c>
      <c r="V174" s="61"/>
      <c r="W174" s="29"/>
      <c r="X174" s="30"/>
      <c r="Y174" s="61"/>
      <c r="Z174" s="61"/>
    </row>
    <row r="175" spans="1:26" ht="15" thickBot="1" x14ac:dyDescent="0.4">
      <c r="A175" s="289"/>
      <c r="B175" s="275"/>
      <c r="C175" s="93"/>
      <c r="D175" s="94"/>
      <c r="E175" s="136"/>
      <c r="F175" s="131" t="e">
        <f t="shared" si="60"/>
        <v>#DIV/0!</v>
      </c>
      <c r="G175" s="132">
        <f t="shared" si="61"/>
        <v>0</v>
      </c>
      <c r="H175" s="95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7"/>
      <c r="T175" s="31" t="e">
        <f>IF(F175=0,"",IF(SUM(H175:S175)=100%,"Bien prosiga","Error, la suma debe ser igual al 100%"))</f>
        <v>#DIV/0!</v>
      </c>
      <c r="V175" s="61"/>
      <c r="W175" s="29"/>
      <c r="X175" s="30"/>
      <c r="Y175" s="61"/>
      <c r="Z175" s="61"/>
    </row>
    <row r="176" spans="1:26" ht="15" thickBot="1" x14ac:dyDescent="0.4">
      <c r="A176" s="294" t="s">
        <v>35</v>
      </c>
      <c r="B176" s="295"/>
      <c r="C176" s="295"/>
      <c r="D176" s="295"/>
      <c r="E176" s="295"/>
      <c r="F176" s="159" t="e">
        <f>+F145+F150+F157+F164+F168+F171</f>
        <v>#DIV/0!</v>
      </c>
      <c r="G176" s="160">
        <f>+G145+G150+G157+G164+G168+G171</f>
        <v>0</v>
      </c>
      <c r="H176" s="98">
        <f>($G$146*H146)+($G$147*H147)+($G$148*H148)+($G$149*H149)+($G$151*H151)+($G$152*H152)+($G$153*H153)+($G$154*H154)+($G$155*H155)+($G$156*H156)+($G$158*H158)+($G$159*H159)+($G$160*H160)+($G$161*H161)+($G$162*H162)+($G$163*H163)+($G$165*H165)+($G$166*H166)+($G$167*H167)+($G$169*H169)+($G$170*H170)+($G$172*H172)+($G$173*H173)+($G$174*H174)+($G$175*H175)</f>
        <v>0</v>
      </c>
      <c r="I176" s="107">
        <f t="shared" ref="I176:S176" si="62">($G$146*I146)+($G$147*I147)+($G$148*I148)+($G$149*I149)+($G$151*I151)+($G$152*I152)+($G$153*I153)+($G$154*I154)+($G$155*I155)+($G$156*I156)+($G$158*I158)+($G$159*I159)+($G$160*I160)+($G$161*I161)+($G$162*I162)+($G$163*I163)+($G$165*I165)+($G$166*I166)+($G$167*I167)+($G$169*I169)+($G$170*I170)+($G$172*I172)+($G$173*I173)+($G$174*I174)+($G$175*I175)</f>
        <v>0</v>
      </c>
      <c r="J176" s="107">
        <f t="shared" si="62"/>
        <v>0</v>
      </c>
      <c r="K176" s="107">
        <f t="shared" si="62"/>
        <v>0</v>
      </c>
      <c r="L176" s="107">
        <f t="shared" si="62"/>
        <v>0</v>
      </c>
      <c r="M176" s="107">
        <f t="shared" si="62"/>
        <v>0</v>
      </c>
      <c r="N176" s="107">
        <f t="shared" si="62"/>
        <v>0</v>
      </c>
      <c r="O176" s="107">
        <f t="shared" si="62"/>
        <v>0</v>
      </c>
      <c r="P176" s="107">
        <f t="shared" si="62"/>
        <v>0</v>
      </c>
      <c r="Q176" s="107">
        <f t="shared" si="62"/>
        <v>0</v>
      </c>
      <c r="R176" s="107">
        <f t="shared" si="62"/>
        <v>0</v>
      </c>
      <c r="S176" s="108">
        <f t="shared" si="62"/>
        <v>0</v>
      </c>
      <c r="T176" s="32" t="str">
        <f>IF(SUM(H176:S176)=G176,"BIEN PROSIGA","MAL VERIFIQUE")</f>
        <v>BIEN PROSIGA</v>
      </c>
      <c r="V176" s="61"/>
      <c r="W176" s="29"/>
      <c r="X176" s="30"/>
      <c r="Y176" s="61"/>
      <c r="Z176" s="61"/>
    </row>
    <row r="177" spans="1:24" s="2" customFormat="1" ht="15.75" customHeight="1" x14ac:dyDescent="0.35">
      <c r="A177" s="40"/>
      <c r="B177" s="40"/>
      <c r="C177" s="40"/>
      <c r="D177" s="40"/>
      <c r="E177" s="40"/>
      <c r="F177" s="30"/>
      <c r="G177" s="30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2"/>
      <c r="W177" s="29"/>
      <c r="X177" s="30"/>
    </row>
    <row r="178" spans="1:24" s="3" customFormat="1" x14ac:dyDescent="0.35"/>
    <row r="179" spans="1:24" s="3" customFormat="1" ht="15" thickBot="1" x14ac:dyDescent="0.4"/>
    <row r="180" spans="1:24" s="3" customFormat="1" ht="20.25" customHeight="1" thickBot="1" x14ac:dyDescent="0.4">
      <c r="D180" s="322" t="s">
        <v>62</v>
      </c>
      <c r="E180" s="323"/>
      <c r="F180" s="323"/>
      <c r="G180" s="323"/>
      <c r="H180" s="323"/>
      <c r="I180" s="323"/>
      <c r="J180" s="323"/>
      <c r="K180" s="323"/>
      <c r="L180" s="323"/>
      <c r="M180" s="323"/>
      <c r="N180" s="323"/>
      <c r="O180" s="323"/>
      <c r="P180" s="323"/>
      <c r="Q180" s="323"/>
      <c r="R180" s="323"/>
      <c r="S180" s="324"/>
      <c r="T180" s="25"/>
    </row>
    <row r="181" spans="1:24" s="3" customFormat="1" ht="13.5" customHeight="1" x14ac:dyDescent="0.35">
      <c r="D181" s="342" t="s">
        <v>63</v>
      </c>
      <c r="E181" s="343"/>
      <c r="F181" s="315" t="s">
        <v>36</v>
      </c>
      <c r="G181" s="316"/>
      <c r="H181" s="316"/>
      <c r="I181" s="316"/>
      <c r="J181" s="316"/>
      <c r="K181" s="316"/>
      <c r="L181" s="316"/>
      <c r="M181" s="316"/>
      <c r="N181" s="316"/>
      <c r="O181" s="316"/>
      <c r="P181" s="316"/>
      <c r="Q181" s="317"/>
      <c r="R181" s="318" t="s">
        <v>39</v>
      </c>
      <c r="S181" s="320" t="s">
        <v>40</v>
      </c>
      <c r="T181" s="25"/>
    </row>
    <row r="182" spans="1:24" s="3" customFormat="1" ht="15" customHeight="1" x14ac:dyDescent="0.35">
      <c r="D182" s="344"/>
      <c r="E182" s="345"/>
      <c r="F182" s="73">
        <f t="shared" ref="F182:Q182" si="63">+H8</f>
        <v>44057</v>
      </c>
      <c r="G182" s="72" t="str">
        <f t="shared" si="63"/>
        <v>sep</v>
      </c>
      <c r="H182" s="72" t="str">
        <f t="shared" si="63"/>
        <v>oct</v>
      </c>
      <c r="I182" s="72" t="str">
        <f t="shared" si="63"/>
        <v>nov</v>
      </c>
      <c r="J182" s="72" t="str">
        <f t="shared" si="63"/>
        <v>dic</v>
      </c>
      <c r="K182" s="72" t="str">
        <f t="shared" si="63"/>
        <v>ene</v>
      </c>
      <c r="L182" s="72" t="str">
        <f t="shared" si="63"/>
        <v>feb</v>
      </c>
      <c r="M182" s="72" t="str">
        <f t="shared" si="63"/>
        <v>mar</v>
      </c>
      <c r="N182" s="72" t="str">
        <f t="shared" si="63"/>
        <v>abr</v>
      </c>
      <c r="O182" s="72" t="str">
        <f t="shared" si="63"/>
        <v>may</v>
      </c>
      <c r="P182" s="72" t="str">
        <f t="shared" si="63"/>
        <v>jun</v>
      </c>
      <c r="Q182" s="156" t="str">
        <f t="shared" si="63"/>
        <v>jul</v>
      </c>
      <c r="R182" s="319"/>
      <c r="S182" s="321"/>
      <c r="T182" s="25"/>
    </row>
    <row r="183" spans="1:24" s="3" customFormat="1" x14ac:dyDescent="0.35">
      <c r="D183" s="338" t="str">
        <f>+A9</f>
        <v>papa nativa</v>
      </c>
      <c r="E183" s="339"/>
      <c r="F183" s="139">
        <f t="shared" ref="F183:Q183" si="64">+H10</f>
        <v>0</v>
      </c>
      <c r="G183" s="139">
        <f t="shared" si="64"/>
        <v>0</v>
      </c>
      <c r="H183" s="139">
        <f t="shared" si="64"/>
        <v>0</v>
      </c>
      <c r="I183" s="139">
        <f t="shared" si="64"/>
        <v>0</v>
      </c>
      <c r="J183" s="139">
        <f t="shared" si="64"/>
        <v>0</v>
      </c>
      <c r="K183" s="139">
        <f t="shared" si="64"/>
        <v>0</v>
      </c>
      <c r="L183" s="139">
        <f t="shared" si="64"/>
        <v>0</v>
      </c>
      <c r="M183" s="139">
        <f t="shared" si="64"/>
        <v>0</v>
      </c>
      <c r="N183" s="139">
        <f t="shared" si="64"/>
        <v>0</v>
      </c>
      <c r="O183" s="139">
        <f t="shared" si="64"/>
        <v>12224</v>
      </c>
      <c r="P183" s="139">
        <f t="shared" si="64"/>
        <v>18336</v>
      </c>
      <c r="Q183" s="140">
        <f t="shared" si="64"/>
        <v>0</v>
      </c>
      <c r="R183" s="109">
        <f t="shared" ref="R183:R193" si="65">SUM(F183:Q183)</f>
        <v>30560</v>
      </c>
      <c r="S183" s="117">
        <f>IF(R183=0,"",(R183-R188)/R183*100)</f>
        <v>43.543848167539267</v>
      </c>
      <c r="T183" s="23" t="str">
        <f>IF(SUM(F183:Q183)=G9,"Bien Prosiga","Error la suma debe ser iagual a venta total")</f>
        <v>Bien Prosiga</v>
      </c>
    </row>
    <row r="184" spans="1:24" s="3" customFormat="1" x14ac:dyDescent="0.35">
      <c r="D184" s="338" t="str">
        <f>+A52</f>
        <v>Cebada</v>
      </c>
      <c r="E184" s="339"/>
      <c r="F184" s="139">
        <f t="shared" ref="F184:Q184" si="66">+H53</f>
        <v>0</v>
      </c>
      <c r="G184" s="139">
        <f t="shared" si="66"/>
        <v>0</v>
      </c>
      <c r="H184" s="139">
        <f t="shared" si="66"/>
        <v>0</v>
      </c>
      <c r="I184" s="139">
        <f t="shared" si="66"/>
        <v>0</v>
      </c>
      <c r="J184" s="139">
        <f t="shared" si="66"/>
        <v>0</v>
      </c>
      <c r="K184" s="139">
        <f t="shared" si="66"/>
        <v>0</v>
      </c>
      <c r="L184" s="139">
        <f t="shared" si="66"/>
        <v>0</v>
      </c>
      <c r="M184" s="139">
        <f t="shared" si="66"/>
        <v>0</v>
      </c>
      <c r="N184" s="139">
        <f t="shared" si="66"/>
        <v>0</v>
      </c>
      <c r="O184" s="139">
        <f t="shared" si="66"/>
        <v>0</v>
      </c>
      <c r="P184" s="139">
        <f t="shared" si="66"/>
        <v>0</v>
      </c>
      <c r="Q184" s="140">
        <f t="shared" si="66"/>
        <v>0</v>
      </c>
      <c r="R184" s="109">
        <f t="shared" si="65"/>
        <v>0</v>
      </c>
      <c r="S184" s="117" t="str">
        <f>IF(R184=0,"",(R184-R189)/R184*100)</f>
        <v/>
      </c>
      <c r="T184" s="23" t="str">
        <f>IF(SUM(F184:Q184)=G52,"Bien Prosiga","Error la suma debe ser iagual a venta total")</f>
        <v>Bien Prosiga</v>
      </c>
    </row>
    <row r="185" spans="1:24" s="3" customFormat="1" x14ac:dyDescent="0.35">
      <c r="D185" s="338" t="str">
        <f>+A95</f>
        <v>Maiz</v>
      </c>
      <c r="E185" s="339"/>
      <c r="F185" s="141">
        <f t="shared" ref="F185:Q185" si="67">+H96</f>
        <v>0</v>
      </c>
      <c r="G185" s="141">
        <f t="shared" si="67"/>
        <v>0</v>
      </c>
      <c r="H185" s="141">
        <f t="shared" si="67"/>
        <v>0</v>
      </c>
      <c r="I185" s="141">
        <f t="shared" si="67"/>
        <v>0</v>
      </c>
      <c r="J185" s="141">
        <f t="shared" si="67"/>
        <v>0</v>
      </c>
      <c r="K185" s="141">
        <f t="shared" si="67"/>
        <v>0</v>
      </c>
      <c r="L185" s="141">
        <f t="shared" si="67"/>
        <v>0</v>
      </c>
      <c r="M185" s="141">
        <f t="shared" si="67"/>
        <v>0</v>
      </c>
      <c r="N185" s="141">
        <f t="shared" si="67"/>
        <v>0</v>
      </c>
      <c r="O185" s="141">
        <f t="shared" si="67"/>
        <v>0</v>
      </c>
      <c r="P185" s="141">
        <f t="shared" si="67"/>
        <v>0</v>
      </c>
      <c r="Q185" s="142">
        <f t="shared" si="67"/>
        <v>0</v>
      </c>
      <c r="R185" s="109">
        <f t="shared" si="65"/>
        <v>0</v>
      </c>
      <c r="S185" s="117" t="str">
        <f>IF(R185=0,"",(R185-R190)/R185*100)</f>
        <v/>
      </c>
      <c r="T185" s="23" t="str">
        <f>IF(SUM(F185:Q185)=G95,"Bien Prosiga","Error la suma debe ser iagual a venta total")</f>
        <v>Bien Prosiga</v>
      </c>
    </row>
    <row r="186" spans="1:24" s="3" customFormat="1" ht="15" thickBot="1" x14ac:dyDescent="0.4">
      <c r="D186" s="334" t="str">
        <f>+A138</f>
        <v>cañahua</v>
      </c>
      <c r="E186" s="335"/>
      <c r="F186" s="143">
        <f t="shared" ref="F186:Q186" si="68">+H139</f>
        <v>0</v>
      </c>
      <c r="G186" s="143">
        <f t="shared" si="68"/>
        <v>0</v>
      </c>
      <c r="H186" s="143">
        <f t="shared" si="68"/>
        <v>0</v>
      </c>
      <c r="I186" s="143">
        <f t="shared" si="68"/>
        <v>0</v>
      </c>
      <c r="J186" s="143">
        <f t="shared" si="68"/>
        <v>0</v>
      </c>
      <c r="K186" s="143">
        <f t="shared" si="68"/>
        <v>0</v>
      </c>
      <c r="L186" s="143">
        <f t="shared" si="68"/>
        <v>0</v>
      </c>
      <c r="M186" s="143">
        <f t="shared" si="68"/>
        <v>0</v>
      </c>
      <c r="N186" s="143">
        <f t="shared" si="68"/>
        <v>0</v>
      </c>
      <c r="O186" s="143">
        <f t="shared" si="68"/>
        <v>0</v>
      </c>
      <c r="P186" s="143">
        <f t="shared" si="68"/>
        <v>0</v>
      </c>
      <c r="Q186" s="144">
        <f t="shared" si="68"/>
        <v>0</v>
      </c>
      <c r="R186" s="110">
        <f t="shared" si="65"/>
        <v>0</v>
      </c>
      <c r="S186" s="118" t="str">
        <f>IF(R186=0,"",(R186-R191)/R186*100)</f>
        <v/>
      </c>
      <c r="T186" s="23" t="str">
        <f>IF(SUM(F186:Q186)=G138,"Bien Prosiga","Error la suma debe ser iagual a venta total")</f>
        <v>Bien Prosiga</v>
      </c>
    </row>
    <row r="187" spans="1:24" s="3" customFormat="1" ht="15" customHeight="1" thickBot="1" x14ac:dyDescent="0.4">
      <c r="D187" s="120" t="s">
        <v>41</v>
      </c>
      <c r="E187" s="121"/>
      <c r="F187" s="122">
        <f t="shared" ref="F187:Q187" si="69">SUM(F183:F186)</f>
        <v>0</v>
      </c>
      <c r="G187" s="122">
        <f t="shared" si="69"/>
        <v>0</v>
      </c>
      <c r="H187" s="122">
        <f t="shared" si="69"/>
        <v>0</v>
      </c>
      <c r="I187" s="122">
        <f t="shared" si="69"/>
        <v>0</v>
      </c>
      <c r="J187" s="122">
        <f t="shared" si="69"/>
        <v>0</v>
      </c>
      <c r="K187" s="122">
        <f t="shared" si="69"/>
        <v>0</v>
      </c>
      <c r="L187" s="122">
        <f t="shared" si="69"/>
        <v>0</v>
      </c>
      <c r="M187" s="122">
        <f t="shared" si="69"/>
        <v>0</v>
      </c>
      <c r="N187" s="122">
        <f t="shared" si="69"/>
        <v>0</v>
      </c>
      <c r="O187" s="122">
        <f t="shared" si="69"/>
        <v>12224</v>
      </c>
      <c r="P187" s="122">
        <f t="shared" si="69"/>
        <v>18336</v>
      </c>
      <c r="Q187" s="123">
        <f t="shared" si="69"/>
        <v>0</v>
      </c>
      <c r="R187" s="111">
        <f t="shared" si="65"/>
        <v>30560</v>
      </c>
      <c r="S187" s="119">
        <f>IF(R187=0,"",(R187-R192)/R187*100)</f>
        <v>43.543848167539267</v>
      </c>
      <c r="T187" s="23"/>
    </row>
    <row r="188" spans="1:24" s="3" customFormat="1" x14ac:dyDescent="0.35">
      <c r="D188" s="336" t="str">
        <f>+A9</f>
        <v>papa nativa</v>
      </c>
      <c r="E188" s="337"/>
      <c r="F188" s="145">
        <f t="shared" ref="F188:Q188" si="70">+H47</f>
        <v>945</v>
      </c>
      <c r="G188" s="145">
        <f t="shared" si="70"/>
        <v>12905</v>
      </c>
      <c r="H188" s="145">
        <f t="shared" si="70"/>
        <v>400</v>
      </c>
      <c r="I188" s="145">
        <f t="shared" si="70"/>
        <v>200</v>
      </c>
      <c r="J188" s="145">
        <f t="shared" si="70"/>
        <v>0</v>
      </c>
      <c r="K188" s="145">
        <f t="shared" si="70"/>
        <v>200</v>
      </c>
      <c r="L188" s="145">
        <f t="shared" si="70"/>
        <v>0</v>
      </c>
      <c r="M188" s="145">
        <f t="shared" si="70"/>
        <v>600</v>
      </c>
      <c r="N188" s="145">
        <f t="shared" si="70"/>
        <v>2003</v>
      </c>
      <c r="O188" s="145">
        <f t="shared" si="70"/>
        <v>0</v>
      </c>
      <c r="P188" s="145">
        <f t="shared" si="70"/>
        <v>0</v>
      </c>
      <c r="Q188" s="146">
        <f t="shared" si="70"/>
        <v>0</v>
      </c>
      <c r="R188" s="112">
        <f t="shared" si="65"/>
        <v>17253</v>
      </c>
      <c r="T188" s="23" t="str">
        <f>IF(SUM(F188:Q188)=G47,"Bien Prosiga","Error la suma debe ser iagual a venta total")</f>
        <v>Bien Prosiga</v>
      </c>
    </row>
    <row r="189" spans="1:24" s="3" customFormat="1" ht="16.5" customHeight="1" x14ac:dyDescent="0.35">
      <c r="D189" s="338" t="str">
        <f>+A52</f>
        <v>Cebada</v>
      </c>
      <c r="E189" s="339"/>
      <c r="F189" s="139">
        <f t="shared" ref="F189:Q189" si="71">+H90</f>
        <v>0</v>
      </c>
      <c r="G189" s="139">
        <f t="shared" si="71"/>
        <v>0</v>
      </c>
      <c r="H189" s="139">
        <f t="shared" si="71"/>
        <v>0</v>
      </c>
      <c r="I189" s="139">
        <f t="shared" si="71"/>
        <v>0</v>
      </c>
      <c r="J189" s="139">
        <f t="shared" si="71"/>
        <v>0</v>
      </c>
      <c r="K189" s="139">
        <f t="shared" si="71"/>
        <v>0</v>
      </c>
      <c r="L189" s="139">
        <f t="shared" si="71"/>
        <v>0</v>
      </c>
      <c r="M189" s="139">
        <f t="shared" si="71"/>
        <v>0</v>
      </c>
      <c r="N189" s="139">
        <f t="shared" si="71"/>
        <v>0</v>
      </c>
      <c r="O189" s="139">
        <f t="shared" si="71"/>
        <v>0</v>
      </c>
      <c r="P189" s="139">
        <f t="shared" si="71"/>
        <v>0</v>
      </c>
      <c r="Q189" s="147">
        <f t="shared" si="71"/>
        <v>0</v>
      </c>
      <c r="R189" s="113">
        <f t="shared" si="65"/>
        <v>0</v>
      </c>
      <c r="T189" s="23" t="str">
        <f>IF(SUM(F189:Q189)=G90,"Bien Prosiga","Error la suma debe ser iagual a venta total")</f>
        <v>Bien Prosiga</v>
      </c>
    </row>
    <row r="190" spans="1:24" s="3" customFormat="1" ht="13.5" customHeight="1" x14ac:dyDescent="0.35">
      <c r="D190" s="338" t="str">
        <f>+A95</f>
        <v>Maiz</v>
      </c>
      <c r="E190" s="339"/>
      <c r="F190" s="141">
        <f t="shared" ref="F190:Q190" si="72">+H133</f>
        <v>0</v>
      </c>
      <c r="G190" s="141">
        <f t="shared" si="72"/>
        <v>0</v>
      </c>
      <c r="H190" s="141">
        <f t="shared" si="72"/>
        <v>0</v>
      </c>
      <c r="I190" s="141">
        <f t="shared" si="72"/>
        <v>0</v>
      </c>
      <c r="J190" s="141">
        <f t="shared" si="72"/>
        <v>0</v>
      </c>
      <c r="K190" s="141">
        <f t="shared" si="72"/>
        <v>0</v>
      </c>
      <c r="L190" s="141">
        <f t="shared" si="72"/>
        <v>0</v>
      </c>
      <c r="M190" s="141">
        <f t="shared" si="72"/>
        <v>0</v>
      </c>
      <c r="N190" s="141">
        <f t="shared" si="72"/>
        <v>0</v>
      </c>
      <c r="O190" s="141">
        <f t="shared" si="72"/>
        <v>0</v>
      </c>
      <c r="P190" s="141">
        <f t="shared" si="72"/>
        <v>0</v>
      </c>
      <c r="Q190" s="148">
        <f t="shared" si="72"/>
        <v>0</v>
      </c>
      <c r="R190" s="113">
        <f t="shared" si="65"/>
        <v>0</v>
      </c>
      <c r="T190" s="23" t="str">
        <f>IF(SUM(F190:Q190)=G133,"Bien Prosiga","Error la suma debe ser iagual a venta total")</f>
        <v>Bien Prosiga</v>
      </c>
    </row>
    <row r="191" spans="1:24" s="3" customFormat="1" ht="12" customHeight="1" thickBot="1" x14ac:dyDescent="0.4">
      <c r="D191" s="334" t="str">
        <f>+A138</f>
        <v>cañahua</v>
      </c>
      <c r="E191" s="335"/>
      <c r="F191" s="143">
        <f t="shared" ref="F191:Q191" si="73">+H176</f>
        <v>0</v>
      </c>
      <c r="G191" s="143">
        <f t="shared" si="73"/>
        <v>0</v>
      </c>
      <c r="H191" s="143">
        <f t="shared" si="73"/>
        <v>0</v>
      </c>
      <c r="I191" s="143">
        <f t="shared" si="73"/>
        <v>0</v>
      </c>
      <c r="J191" s="143">
        <f t="shared" si="73"/>
        <v>0</v>
      </c>
      <c r="K191" s="143">
        <f t="shared" si="73"/>
        <v>0</v>
      </c>
      <c r="L191" s="143">
        <f t="shared" si="73"/>
        <v>0</v>
      </c>
      <c r="M191" s="143">
        <f t="shared" si="73"/>
        <v>0</v>
      </c>
      <c r="N191" s="143">
        <f t="shared" si="73"/>
        <v>0</v>
      </c>
      <c r="O191" s="143">
        <f t="shared" si="73"/>
        <v>0</v>
      </c>
      <c r="P191" s="143">
        <f t="shared" si="73"/>
        <v>0</v>
      </c>
      <c r="Q191" s="149">
        <f t="shared" si="73"/>
        <v>0</v>
      </c>
      <c r="R191" s="114">
        <f t="shared" si="65"/>
        <v>0</v>
      </c>
      <c r="T191" s="23" t="str">
        <f>IF(SUM(F191:Q191)=G176,"Bien Prosiga","Error la suma debe ser iagual a venta total")</f>
        <v>Bien Prosiga</v>
      </c>
    </row>
    <row r="192" spans="1:24" s="3" customFormat="1" ht="15" customHeight="1" thickBot="1" x14ac:dyDescent="0.4">
      <c r="D192" s="120" t="s">
        <v>42</v>
      </c>
      <c r="E192" s="121"/>
      <c r="F192" s="122">
        <f t="shared" ref="F192:Q192" si="74">SUM(F188:F191)</f>
        <v>945</v>
      </c>
      <c r="G192" s="122">
        <f t="shared" si="74"/>
        <v>12905</v>
      </c>
      <c r="H192" s="122">
        <f t="shared" si="74"/>
        <v>400</v>
      </c>
      <c r="I192" s="122">
        <f t="shared" si="74"/>
        <v>200</v>
      </c>
      <c r="J192" s="122">
        <f t="shared" si="74"/>
        <v>0</v>
      </c>
      <c r="K192" s="122">
        <f t="shared" si="74"/>
        <v>200</v>
      </c>
      <c r="L192" s="122">
        <f t="shared" si="74"/>
        <v>0</v>
      </c>
      <c r="M192" s="122">
        <f t="shared" si="74"/>
        <v>600</v>
      </c>
      <c r="N192" s="122">
        <f t="shared" si="74"/>
        <v>2003</v>
      </c>
      <c r="O192" s="122">
        <f t="shared" si="74"/>
        <v>0</v>
      </c>
      <c r="P192" s="122">
        <f t="shared" si="74"/>
        <v>0</v>
      </c>
      <c r="Q192" s="124">
        <f t="shared" si="74"/>
        <v>0</v>
      </c>
      <c r="R192" s="115">
        <f t="shared" si="65"/>
        <v>17253</v>
      </c>
    </row>
    <row r="193" spans="3:20" s="3" customFormat="1" ht="16.5" customHeight="1" thickBot="1" x14ac:dyDescent="0.4">
      <c r="D193" s="46" t="s">
        <v>43</v>
      </c>
      <c r="E193" s="47"/>
      <c r="F193" s="68">
        <f t="shared" ref="F193:Q193" si="75">+F187-F192</f>
        <v>-945</v>
      </c>
      <c r="G193" s="68">
        <f t="shared" si="75"/>
        <v>-12905</v>
      </c>
      <c r="H193" s="68">
        <f t="shared" si="75"/>
        <v>-400</v>
      </c>
      <c r="I193" s="68">
        <f t="shared" si="75"/>
        <v>-200</v>
      </c>
      <c r="J193" s="68">
        <f t="shared" si="75"/>
        <v>0</v>
      </c>
      <c r="K193" s="68">
        <f t="shared" si="75"/>
        <v>-200</v>
      </c>
      <c r="L193" s="68">
        <f t="shared" si="75"/>
        <v>0</v>
      </c>
      <c r="M193" s="68">
        <f t="shared" si="75"/>
        <v>-600</v>
      </c>
      <c r="N193" s="68">
        <f t="shared" si="75"/>
        <v>-2003</v>
      </c>
      <c r="O193" s="68">
        <f t="shared" si="75"/>
        <v>12224</v>
      </c>
      <c r="P193" s="68">
        <f t="shared" si="75"/>
        <v>18336</v>
      </c>
      <c r="Q193" s="69">
        <f t="shared" si="75"/>
        <v>0</v>
      </c>
      <c r="R193" s="116">
        <f t="shared" si="65"/>
        <v>13307</v>
      </c>
    </row>
    <row r="194" spans="3:20" s="3" customFormat="1" ht="15" customHeight="1" x14ac:dyDescent="0.35"/>
    <row r="195" spans="3:20" ht="15.75" customHeight="1" x14ac:dyDescent="0.35">
      <c r="C195" s="45"/>
      <c r="D195" s="45"/>
      <c r="T195" s="3"/>
    </row>
    <row r="199" spans="3:20" x14ac:dyDescent="0.35">
      <c r="D199" s="242" t="s">
        <v>128</v>
      </c>
      <c r="E199" s="249" t="s">
        <v>129</v>
      </c>
      <c r="F199" s="249" t="s">
        <v>130</v>
      </c>
      <c r="G199" s="249" t="s">
        <v>131</v>
      </c>
      <c r="H199" s="249" t="s">
        <v>132</v>
      </c>
      <c r="I199" s="250" t="s">
        <v>133</v>
      </c>
    </row>
    <row r="200" spans="3:20" x14ac:dyDescent="0.35">
      <c r="D200" s="242" t="s">
        <v>123</v>
      </c>
      <c r="E200" s="163">
        <v>5</v>
      </c>
      <c r="F200" s="163">
        <v>50</v>
      </c>
      <c r="G200" s="163">
        <f>+E200*F200</f>
        <v>250</v>
      </c>
      <c r="H200" s="163">
        <v>4</v>
      </c>
      <c r="I200" s="243">
        <f>+G200/H200</f>
        <v>62.5</v>
      </c>
    </row>
    <row r="201" spans="3:20" x14ac:dyDescent="0.35">
      <c r="D201" s="244" t="s">
        <v>124</v>
      </c>
      <c r="E201" s="241">
        <v>5</v>
      </c>
      <c r="F201" s="241">
        <v>35</v>
      </c>
      <c r="G201" s="241">
        <f>+E201*F201</f>
        <v>175</v>
      </c>
      <c r="H201" s="241">
        <v>4</v>
      </c>
      <c r="I201" s="245">
        <f t="shared" ref="I201:I203" si="76">+G201/H201</f>
        <v>43.75</v>
      </c>
    </row>
    <row r="202" spans="3:20" x14ac:dyDescent="0.35">
      <c r="D202" s="244" t="s">
        <v>125</v>
      </c>
      <c r="E202" s="241">
        <v>1</v>
      </c>
      <c r="F202" s="241">
        <v>250</v>
      </c>
      <c r="G202" s="241">
        <f>+E202*F202</f>
        <v>250</v>
      </c>
      <c r="H202" s="241">
        <v>4</v>
      </c>
      <c r="I202" s="245">
        <f t="shared" si="76"/>
        <v>62.5</v>
      </c>
    </row>
    <row r="203" spans="3:20" x14ac:dyDescent="0.35">
      <c r="D203" s="246" t="s">
        <v>126</v>
      </c>
      <c r="E203" s="247">
        <v>2</v>
      </c>
      <c r="F203" s="247">
        <v>70</v>
      </c>
      <c r="G203" s="247">
        <f>+E203*F203</f>
        <v>140</v>
      </c>
      <c r="H203" s="247">
        <v>4</v>
      </c>
      <c r="I203" s="248">
        <f t="shared" si="76"/>
        <v>35</v>
      </c>
    </row>
    <row r="204" spans="3:20" x14ac:dyDescent="0.35">
      <c r="D204" s="246" t="s">
        <v>127</v>
      </c>
      <c r="E204" s="247"/>
      <c r="F204" s="247"/>
      <c r="G204" s="247">
        <f>SUM(G200:G203)</f>
        <v>815</v>
      </c>
      <c r="H204" s="247"/>
      <c r="I204" s="248">
        <f>SUM(I200:I203)</f>
        <v>203.75</v>
      </c>
    </row>
  </sheetData>
  <mergeCells count="265">
    <mergeCell ref="D190:E190"/>
    <mergeCell ref="D191:E191"/>
    <mergeCell ref="A9:B9"/>
    <mergeCell ref="A10:B10"/>
    <mergeCell ref="D10:E10"/>
    <mergeCell ref="A11:B11"/>
    <mergeCell ref="D183:E183"/>
    <mergeCell ref="D184:E184"/>
    <mergeCell ref="A121:E121"/>
    <mergeCell ref="A145:E145"/>
    <mergeCell ref="D181:E182"/>
    <mergeCell ref="A28:E28"/>
    <mergeCell ref="A53:B53"/>
    <mergeCell ref="D53:E53"/>
    <mergeCell ref="A54:B54"/>
    <mergeCell ref="D54:E54"/>
    <mergeCell ref="A58:B58"/>
    <mergeCell ref="A59:E59"/>
    <mergeCell ref="A64:E64"/>
    <mergeCell ref="A57:E57"/>
    <mergeCell ref="A138:B138"/>
    <mergeCell ref="A139:B139"/>
    <mergeCell ref="A37:B37"/>
    <mergeCell ref="A38:B38"/>
    <mergeCell ref="A1:S1"/>
    <mergeCell ref="I5:J5"/>
    <mergeCell ref="A32:B32"/>
    <mergeCell ref="D11:E11"/>
    <mergeCell ref="A13:S13"/>
    <mergeCell ref="A14:E14"/>
    <mergeCell ref="D186:E186"/>
    <mergeCell ref="D188:E188"/>
    <mergeCell ref="D189:E189"/>
    <mergeCell ref="H121:S121"/>
    <mergeCell ref="H171:S171"/>
    <mergeCell ref="A176:E176"/>
    <mergeCell ref="A164:E164"/>
    <mergeCell ref="H164:S164"/>
    <mergeCell ref="A144:B144"/>
    <mergeCell ref="H150:S150"/>
    <mergeCell ref="F7:F8"/>
    <mergeCell ref="G7:G8"/>
    <mergeCell ref="H7:S7"/>
    <mergeCell ref="E7:E8"/>
    <mergeCell ref="D185:E185"/>
    <mergeCell ref="A142:S142"/>
    <mergeCell ref="H128:S128"/>
    <mergeCell ref="L3:N3"/>
    <mergeCell ref="A21:E21"/>
    <mergeCell ref="H14:S14"/>
    <mergeCell ref="K11:L11"/>
    <mergeCell ref="A12:B12"/>
    <mergeCell ref="D12:E12"/>
    <mergeCell ref="A15:B15"/>
    <mergeCell ref="A16:E16"/>
    <mergeCell ref="A17:B17"/>
    <mergeCell ref="H21:S21"/>
    <mergeCell ref="K12:L12"/>
    <mergeCell ref="B3:C3"/>
    <mergeCell ref="E3:F3"/>
    <mergeCell ref="H3:J3"/>
    <mergeCell ref="A18:B18"/>
    <mergeCell ref="A19:B19"/>
    <mergeCell ref="A20:B20"/>
    <mergeCell ref="G11:J11"/>
    <mergeCell ref="A7:B7"/>
    <mergeCell ref="A8:B8"/>
    <mergeCell ref="F14:F15"/>
    <mergeCell ref="G14:G15"/>
    <mergeCell ref="A6:S6"/>
    <mergeCell ref="C7:C8"/>
    <mergeCell ref="D7:D8"/>
    <mergeCell ref="R5:S5"/>
    <mergeCell ref="H28:S28"/>
    <mergeCell ref="A35:E35"/>
    <mergeCell ref="A33:B33"/>
    <mergeCell ref="A34:B34"/>
    <mergeCell ref="A36:B36"/>
    <mergeCell ref="A40:B40"/>
    <mergeCell ref="F181:Q181"/>
    <mergeCell ref="R181:R182"/>
    <mergeCell ref="S181:S182"/>
    <mergeCell ref="K140:L140"/>
    <mergeCell ref="H157:S157"/>
    <mergeCell ref="D141:E141"/>
    <mergeCell ref="A150:E150"/>
    <mergeCell ref="A143:E143"/>
    <mergeCell ref="H143:S143"/>
    <mergeCell ref="D180:S180"/>
    <mergeCell ref="A168:E168"/>
    <mergeCell ref="H168:S168"/>
    <mergeCell ref="A171:E171"/>
    <mergeCell ref="A141:B141"/>
    <mergeCell ref="A140:B140"/>
    <mergeCell ref="D140:E140"/>
    <mergeCell ref="A72:B72"/>
    <mergeCell ref="A51:B51"/>
    <mergeCell ref="A22:B22"/>
    <mergeCell ref="A23:B23"/>
    <mergeCell ref="A24:B24"/>
    <mergeCell ref="A25:B25"/>
    <mergeCell ref="A26:B26"/>
    <mergeCell ref="A27:B27"/>
    <mergeCell ref="A29:B29"/>
    <mergeCell ref="A30:B30"/>
    <mergeCell ref="A31:B31"/>
    <mergeCell ref="H85:S85"/>
    <mergeCell ref="A81:B81"/>
    <mergeCell ref="A83:B83"/>
    <mergeCell ref="A84:B84"/>
    <mergeCell ref="A60:B60"/>
    <mergeCell ref="A61:B61"/>
    <mergeCell ref="H35:S35"/>
    <mergeCell ref="A39:E39"/>
    <mergeCell ref="H39:S39"/>
    <mergeCell ref="A73:B73"/>
    <mergeCell ref="A74:B74"/>
    <mergeCell ref="A75:B75"/>
    <mergeCell ref="A76:B76"/>
    <mergeCell ref="A77:B77"/>
    <mergeCell ref="A41:B41"/>
    <mergeCell ref="H57:S57"/>
    <mergeCell ref="K54:L54"/>
    <mergeCell ref="D50:D51"/>
    <mergeCell ref="A43:B43"/>
    <mergeCell ref="A44:B44"/>
    <mergeCell ref="E50:E51"/>
    <mergeCell ref="A55:B55"/>
    <mergeCell ref="D55:E55"/>
    <mergeCell ref="A56:S56"/>
    <mergeCell ref="F50:F51"/>
    <mergeCell ref="G50:G51"/>
    <mergeCell ref="H50:S50"/>
    <mergeCell ref="A42:E42"/>
    <mergeCell ref="H42:S42"/>
    <mergeCell ref="A47:E47"/>
    <mergeCell ref="C50:C51"/>
    <mergeCell ref="A50:B50"/>
    <mergeCell ref="G54:J54"/>
    <mergeCell ref="A45:B45"/>
    <mergeCell ref="A46:B46"/>
    <mergeCell ref="K55:L55"/>
    <mergeCell ref="A52:B52"/>
    <mergeCell ref="A100:E100"/>
    <mergeCell ref="A103:B103"/>
    <mergeCell ref="A104:B104"/>
    <mergeCell ref="A101:B101"/>
    <mergeCell ref="A102:E102"/>
    <mergeCell ref="A125:E125"/>
    <mergeCell ref="A105:B105"/>
    <mergeCell ref="A106:B106"/>
    <mergeCell ref="A79:B79"/>
    <mergeCell ref="A80:B80"/>
    <mergeCell ref="A78:E78"/>
    <mergeCell ref="A69:B69"/>
    <mergeCell ref="A62:B62"/>
    <mergeCell ref="H100:S100"/>
    <mergeCell ref="D96:E96"/>
    <mergeCell ref="A87:B87"/>
    <mergeCell ref="H93:S93"/>
    <mergeCell ref="K97:L97"/>
    <mergeCell ref="A63:B63"/>
    <mergeCell ref="A65:B65"/>
    <mergeCell ref="A66:B66"/>
    <mergeCell ref="A67:B67"/>
    <mergeCell ref="A108:B108"/>
    <mergeCell ref="H107:S107"/>
    <mergeCell ref="H125:S125"/>
    <mergeCell ref="A122:B122"/>
    <mergeCell ref="A123:B123"/>
    <mergeCell ref="A127:B127"/>
    <mergeCell ref="A118:B118"/>
    <mergeCell ref="A119:B119"/>
    <mergeCell ref="A120:B120"/>
    <mergeCell ref="A126:B126"/>
    <mergeCell ref="A173:B173"/>
    <mergeCell ref="A174:B174"/>
    <mergeCell ref="A175:B175"/>
    <mergeCell ref="A155:B155"/>
    <mergeCell ref="A156:B156"/>
    <mergeCell ref="A158:B158"/>
    <mergeCell ref="A159:B159"/>
    <mergeCell ref="A160:B160"/>
    <mergeCell ref="A162:B162"/>
    <mergeCell ref="A163:B163"/>
    <mergeCell ref="A157:E157"/>
    <mergeCell ref="A165:B165"/>
    <mergeCell ref="A166:B166"/>
    <mergeCell ref="A167:B167"/>
    <mergeCell ref="A169:B169"/>
    <mergeCell ref="A170:B170"/>
    <mergeCell ref="A172:B172"/>
    <mergeCell ref="A161:B161"/>
    <mergeCell ref="A152:B152"/>
    <mergeCell ref="A153:B153"/>
    <mergeCell ref="A154:B154"/>
    <mergeCell ref="A112:B112"/>
    <mergeCell ref="A113:B113"/>
    <mergeCell ref="A115:B115"/>
    <mergeCell ref="A146:B146"/>
    <mergeCell ref="A147:B147"/>
    <mergeCell ref="A114:E114"/>
    <mergeCell ref="A132:B132"/>
    <mergeCell ref="D139:E139"/>
    <mergeCell ref="A128:E128"/>
    <mergeCell ref="A133:E133"/>
    <mergeCell ref="E136:E137"/>
    <mergeCell ref="A124:B124"/>
    <mergeCell ref="A148:B148"/>
    <mergeCell ref="A149:B149"/>
    <mergeCell ref="A151:B151"/>
    <mergeCell ref="A136:B136"/>
    <mergeCell ref="A137:B137"/>
    <mergeCell ref="A129:B129"/>
    <mergeCell ref="A130:B130"/>
    <mergeCell ref="A131:B131"/>
    <mergeCell ref="A116:B116"/>
    <mergeCell ref="A86:B86"/>
    <mergeCell ref="C93:C94"/>
    <mergeCell ref="D93:D94"/>
    <mergeCell ref="E93:E94"/>
    <mergeCell ref="K141:L141"/>
    <mergeCell ref="F57:F58"/>
    <mergeCell ref="G57:G58"/>
    <mergeCell ref="F100:F101"/>
    <mergeCell ref="G100:G101"/>
    <mergeCell ref="H78:S78"/>
    <mergeCell ref="A82:E82"/>
    <mergeCell ref="H82:S82"/>
    <mergeCell ref="A85:E85"/>
    <mergeCell ref="A90:E90"/>
    <mergeCell ref="H64:S64"/>
    <mergeCell ref="A71:E71"/>
    <mergeCell ref="H71:S71"/>
    <mergeCell ref="A70:B70"/>
    <mergeCell ref="A68:B68"/>
    <mergeCell ref="A88:B88"/>
    <mergeCell ref="A89:B89"/>
    <mergeCell ref="A96:B96"/>
    <mergeCell ref="A95:B95"/>
    <mergeCell ref="F93:F94"/>
    <mergeCell ref="F143:F144"/>
    <mergeCell ref="G143:G144"/>
    <mergeCell ref="A99:S99"/>
    <mergeCell ref="H114:S114"/>
    <mergeCell ref="G93:G94"/>
    <mergeCell ref="A98:B98"/>
    <mergeCell ref="D98:E98"/>
    <mergeCell ref="A97:B97"/>
    <mergeCell ref="D97:E97"/>
    <mergeCell ref="A93:B93"/>
    <mergeCell ref="A94:B94"/>
    <mergeCell ref="A117:B117"/>
    <mergeCell ref="G97:J97"/>
    <mergeCell ref="G140:J140"/>
    <mergeCell ref="K98:L98"/>
    <mergeCell ref="F136:F137"/>
    <mergeCell ref="G136:G137"/>
    <mergeCell ref="H136:S136"/>
    <mergeCell ref="C136:C137"/>
    <mergeCell ref="D136:D137"/>
    <mergeCell ref="A109:B109"/>
    <mergeCell ref="A110:B110"/>
    <mergeCell ref="A111:B111"/>
    <mergeCell ref="A107:E107"/>
  </mergeCells>
  <pageMargins left="0.70866141732283472" right="0.70866141732283472" top="0.74803149606299213" bottom="0.74803149606299213" header="0.31496062992125984" footer="0.31496062992125984"/>
  <pageSetup scale="69" orientation="landscape" r:id="rId1"/>
  <rowBreaks count="1" manualBreakCount="1">
    <brk id="48" max="16383" man="1"/>
  </rowBreaks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T38"/>
  <sheetViews>
    <sheetView showGridLines="0" view="pageBreakPreview" zoomScale="140" zoomScaleNormal="100" zoomScaleSheetLayoutView="140" workbookViewId="0">
      <selection activeCell="E11" sqref="E11"/>
    </sheetView>
  </sheetViews>
  <sheetFormatPr baseColWidth="10" defaultRowHeight="14.5" x14ac:dyDescent="0.35"/>
  <cols>
    <col min="2" max="2" width="15.1796875" customWidth="1"/>
    <col min="3" max="4" width="8.453125" customWidth="1"/>
    <col min="5" max="11" width="7.453125" customWidth="1"/>
    <col min="12" max="12" width="8" customWidth="1"/>
    <col min="13" max="14" width="7.453125" customWidth="1"/>
    <col min="15" max="15" width="10.54296875" customWidth="1"/>
    <col min="16" max="16" width="7.81640625" customWidth="1"/>
  </cols>
  <sheetData>
    <row r="1" spans="1:46" s="45" customFormat="1" x14ac:dyDescent="0.35"/>
    <row r="2" spans="1:46" s="45" customFormat="1" x14ac:dyDescent="0.35"/>
    <row r="3" spans="1:46" s="8" customFormat="1" ht="3.75" customHeight="1" thickBot="1" x14ac:dyDescent="0.35">
      <c r="A3" s="7"/>
      <c r="B3" s="7"/>
      <c r="C3" s="7"/>
      <c r="E3" s="7"/>
      <c r="F3" s="7"/>
      <c r="G3" s="7"/>
      <c r="H3" s="7"/>
      <c r="I3" s="53"/>
      <c r="J3" s="53"/>
      <c r="K3" s="53"/>
      <c r="L3" s="53"/>
      <c r="M3" s="53"/>
      <c r="N3" s="53"/>
      <c r="O3" s="7"/>
      <c r="P3" s="7"/>
      <c r="Q3" s="7"/>
      <c r="R3" s="7"/>
      <c r="S3" s="9"/>
      <c r="T3" s="10"/>
      <c r="U3" s="7"/>
      <c r="V3" s="7"/>
      <c r="W3" s="7"/>
      <c r="X3" s="7"/>
      <c r="Y3" s="7"/>
      <c r="Z3" s="7"/>
      <c r="AA3" s="7"/>
      <c r="AB3" s="7"/>
      <c r="AC3" s="11"/>
      <c r="AD3" s="11"/>
      <c r="AE3" s="11"/>
      <c r="AF3" s="11"/>
      <c r="AG3" s="11"/>
      <c r="AH3" s="11"/>
      <c r="AI3" s="11"/>
      <c r="AJ3" s="11"/>
      <c r="AK3" s="11"/>
      <c r="AM3" s="11"/>
      <c r="AN3" s="11"/>
      <c r="AO3" s="11"/>
      <c r="AP3" s="11"/>
      <c r="AQ3" s="11"/>
      <c r="AR3" s="11"/>
      <c r="AS3" s="11"/>
      <c r="AT3" s="11"/>
    </row>
    <row r="4" spans="1:46" ht="18.5" thickBot="1" x14ac:dyDescent="0.45">
      <c r="A4" s="362" t="s">
        <v>44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4"/>
    </row>
    <row r="5" spans="1:46" x14ac:dyDescent="0.35">
      <c r="A5" s="365" t="s">
        <v>47</v>
      </c>
      <c r="B5" s="366"/>
      <c r="C5" s="369" t="s">
        <v>36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1"/>
      <c r="O5" s="318" t="s">
        <v>39</v>
      </c>
      <c r="P5" s="320" t="s">
        <v>45</v>
      </c>
    </row>
    <row r="6" spans="1:46" ht="15" thickBot="1" x14ac:dyDescent="0.4">
      <c r="A6" s="367"/>
      <c r="B6" s="368"/>
      <c r="C6" s="20">
        <f>+'Costos Cult Temporales'!H8</f>
        <v>44057</v>
      </c>
      <c r="D6" s="20" t="str">
        <f>+'Costos Cult Temporales'!I8</f>
        <v>sep</v>
      </c>
      <c r="E6" s="20" t="str">
        <f>+'Costos Cult Temporales'!J8</f>
        <v>oct</v>
      </c>
      <c r="F6" s="20" t="str">
        <f>+'Costos Cult Temporales'!K8</f>
        <v>nov</v>
      </c>
      <c r="G6" s="20" t="str">
        <f>+'Costos Cult Temporales'!L8</f>
        <v>dic</v>
      </c>
      <c r="H6" s="20" t="str">
        <f>+'Costos Cult Temporales'!M8</f>
        <v>ene</v>
      </c>
      <c r="I6" s="20" t="str">
        <f>+'Costos Cult Temporales'!N8</f>
        <v>feb</v>
      </c>
      <c r="J6" s="20" t="str">
        <f>+'Costos Cult Temporales'!O8</f>
        <v>mar</v>
      </c>
      <c r="K6" s="20" t="str">
        <f>+'Costos Cult Temporales'!P8</f>
        <v>abr</v>
      </c>
      <c r="L6" s="20" t="str">
        <f>+'Costos Cult Temporales'!Q8</f>
        <v>may</v>
      </c>
      <c r="M6" s="20" t="str">
        <f>+'Costos Cult Temporales'!R8</f>
        <v>jun</v>
      </c>
      <c r="N6" s="20" t="str">
        <f>+'Costos Cult Temporales'!S8</f>
        <v>jul</v>
      </c>
      <c r="O6" s="319"/>
      <c r="P6" s="321"/>
    </row>
    <row r="7" spans="1:46" ht="15" thickBot="1" x14ac:dyDescent="0.4">
      <c r="A7" s="120" t="s">
        <v>74</v>
      </c>
      <c r="B7" s="121"/>
      <c r="C7" s="122">
        <f t="shared" ref="C7:N7" si="0">SUM(C8:C9)</f>
        <v>800</v>
      </c>
      <c r="D7" s="122">
        <f t="shared" si="0"/>
        <v>800</v>
      </c>
      <c r="E7" s="122">
        <f t="shared" si="0"/>
        <v>800</v>
      </c>
      <c r="F7" s="122">
        <f t="shared" si="0"/>
        <v>800</v>
      </c>
      <c r="G7" s="122">
        <f t="shared" si="0"/>
        <v>800</v>
      </c>
      <c r="H7" s="122">
        <f t="shared" si="0"/>
        <v>800</v>
      </c>
      <c r="I7" s="122">
        <f t="shared" si="0"/>
        <v>800</v>
      </c>
      <c r="J7" s="122">
        <f t="shared" si="0"/>
        <v>800</v>
      </c>
      <c r="K7" s="122">
        <f t="shared" si="0"/>
        <v>800</v>
      </c>
      <c r="L7" s="122">
        <f t="shared" si="0"/>
        <v>13024</v>
      </c>
      <c r="M7" s="122">
        <f t="shared" si="0"/>
        <v>19136</v>
      </c>
      <c r="N7" s="122">
        <f t="shared" si="0"/>
        <v>800</v>
      </c>
      <c r="O7" s="152">
        <f>SUM(C7:N7)</f>
        <v>40160</v>
      </c>
      <c r="P7" s="119">
        <f>IF(O7=0,"",(O7-O13)/O7*100)</f>
        <v>57.039342629482071</v>
      </c>
    </row>
    <row r="8" spans="1:46" s="45" customFormat="1" x14ac:dyDescent="0.35">
      <c r="A8" s="168" t="s">
        <v>49</v>
      </c>
      <c r="B8" s="169"/>
      <c r="C8" s="50">
        <f>+'Costos Cult Temporales'!F187</f>
        <v>0</v>
      </c>
      <c r="D8" s="50">
        <f>+'Costos Cult Temporales'!G187</f>
        <v>0</v>
      </c>
      <c r="E8" s="50">
        <f>+'Costos Cult Temporales'!H187</f>
        <v>0</v>
      </c>
      <c r="F8" s="50">
        <f>+'Costos Cult Temporales'!I187</f>
        <v>0</v>
      </c>
      <c r="G8" s="50">
        <f>+'Costos Cult Temporales'!J187</f>
        <v>0</v>
      </c>
      <c r="H8" s="50">
        <f>+'Costos Cult Temporales'!K187</f>
        <v>0</v>
      </c>
      <c r="I8" s="50">
        <f>+'Costos Cult Temporales'!L187</f>
        <v>0</v>
      </c>
      <c r="J8" s="50">
        <f>+'Costos Cult Temporales'!M187</f>
        <v>0</v>
      </c>
      <c r="K8" s="50">
        <f>+'Costos Cult Temporales'!N187</f>
        <v>0</v>
      </c>
      <c r="L8" s="50">
        <f>+'Costos Cult Temporales'!O187</f>
        <v>12224</v>
      </c>
      <c r="M8" s="50">
        <f>+'Costos Cult Temporales'!P187</f>
        <v>18336</v>
      </c>
      <c r="N8" s="50">
        <f>+'Costos Cult Temporales'!Q187</f>
        <v>0</v>
      </c>
      <c r="O8" s="150">
        <f>SUM(C8:N8)</f>
        <v>30560</v>
      </c>
      <c r="P8" s="117">
        <f>IF(O8=0,"",(O8-O14)/O8*100)</f>
        <v>43.543848167539267</v>
      </c>
    </row>
    <row r="9" spans="1:46" x14ac:dyDescent="0.35">
      <c r="A9" s="372" t="s">
        <v>46</v>
      </c>
      <c r="B9" s="373"/>
      <c r="C9" s="170">
        <f t="shared" ref="C9:N9" si="1">SUM(C10:C12)</f>
        <v>800</v>
      </c>
      <c r="D9" s="170">
        <f t="shared" si="1"/>
        <v>800</v>
      </c>
      <c r="E9" s="170">
        <f t="shared" si="1"/>
        <v>800</v>
      </c>
      <c r="F9" s="170">
        <f t="shared" si="1"/>
        <v>800</v>
      </c>
      <c r="G9" s="170">
        <f t="shared" si="1"/>
        <v>800</v>
      </c>
      <c r="H9" s="170">
        <f t="shared" si="1"/>
        <v>800</v>
      </c>
      <c r="I9" s="170">
        <f t="shared" si="1"/>
        <v>800</v>
      </c>
      <c r="J9" s="170">
        <f t="shared" si="1"/>
        <v>800</v>
      </c>
      <c r="K9" s="170">
        <f t="shared" si="1"/>
        <v>800</v>
      </c>
      <c r="L9" s="170">
        <f t="shared" si="1"/>
        <v>800</v>
      </c>
      <c r="M9" s="170">
        <f t="shared" si="1"/>
        <v>800</v>
      </c>
      <c r="N9" s="170">
        <f t="shared" si="1"/>
        <v>800</v>
      </c>
      <c r="O9" s="150">
        <f>SUM(C9:N9)</f>
        <v>9600</v>
      </c>
      <c r="P9" s="117"/>
    </row>
    <row r="10" spans="1:46" x14ac:dyDescent="0.35">
      <c r="A10" s="374" t="s">
        <v>11</v>
      </c>
      <c r="B10" s="375"/>
      <c r="C10" s="228">
        <v>800</v>
      </c>
      <c r="D10" s="228">
        <v>800</v>
      </c>
      <c r="E10" s="228">
        <v>800</v>
      </c>
      <c r="F10" s="228">
        <v>800</v>
      </c>
      <c r="G10" s="228">
        <v>800</v>
      </c>
      <c r="H10" s="228">
        <v>800</v>
      </c>
      <c r="I10" s="228">
        <v>800</v>
      </c>
      <c r="J10" s="228">
        <v>800</v>
      </c>
      <c r="K10" s="228">
        <v>800</v>
      </c>
      <c r="L10" s="228">
        <v>800</v>
      </c>
      <c r="M10" s="228">
        <v>800</v>
      </c>
      <c r="N10" s="228">
        <v>800</v>
      </c>
      <c r="O10" s="151"/>
      <c r="P10" s="118"/>
    </row>
    <row r="11" spans="1:46" x14ac:dyDescent="0.35">
      <c r="A11" s="374" t="s">
        <v>84</v>
      </c>
      <c r="B11" s="375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9"/>
      <c r="O11" s="151"/>
      <c r="P11" s="118"/>
    </row>
    <row r="12" spans="1:46" ht="15" thickBot="1" x14ac:dyDescent="0.4">
      <c r="A12" s="360"/>
      <c r="B12" s="361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1"/>
      <c r="O12" s="174"/>
      <c r="P12" s="175"/>
    </row>
    <row r="13" spans="1:46" ht="15" thickBot="1" x14ac:dyDescent="0.4">
      <c r="A13" s="176" t="s">
        <v>75</v>
      </c>
      <c r="B13" s="177"/>
      <c r="C13" s="178">
        <f t="shared" ref="C13:N13" si="2">SUM(C14:C15)+C19</f>
        <v>945</v>
      </c>
      <c r="D13" s="178">
        <f t="shared" si="2"/>
        <v>12905</v>
      </c>
      <c r="E13" s="178">
        <f t="shared" si="2"/>
        <v>400</v>
      </c>
      <c r="F13" s="178">
        <f t="shared" si="2"/>
        <v>200</v>
      </c>
      <c r="G13" s="178">
        <f t="shared" si="2"/>
        <v>0</v>
      </c>
      <c r="H13" s="178">
        <f t="shared" si="2"/>
        <v>200</v>
      </c>
      <c r="I13" s="178">
        <f t="shared" si="2"/>
        <v>0</v>
      </c>
      <c r="J13" s="178">
        <f t="shared" si="2"/>
        <v>600</v>
      </c>
      <c r="K13" s="178">
        <f t="shared" si="2"/>
        <v>2003</v>
      </c>
      <c r="L13" s="178">
        <f t="shared" si="2"/>
        <v>0</v>
      </c>
      <c r="M13" s="178">
        <f t="shared" si="2"/>
        <v>0</v>
      </c>
      <c r="N13" s="178">
        <f t="shared" si="2"/>
        <v>0</v>
      </c>
      <c r="O13" s="154">
        <f t="shared" ref="O13:O33" si="3">SUM(C13:N13)</f>
        <v>17253</v>
      </c>
      <c r="P13" s="48"/>
    </row>
    <row r="14" spans="1:46" s="45" customFormat="1" ht="15" thickBot="1" x14ac:dyDescent="0.4">
      <c r="A14" s="171" t="s">
        <v>50</v>
      </c>
      <c r="B14" s="172"/>
      <c r="C14" s="50">
        <f>+'Costos Cult Temporales'!F192</f>
        <v>945</v>
      </c>
      <c r="D14" s="50">
        <f>+'Costos Cult Temporales'!G192</f>
        <v>12905</v>
      </c>
      <c r="E14" s="50">
        <f>+'Costos Cult Temporales'!H192</f>
        <v>400</v>
      </c>
      <c r="F14" s="50">
        <f>+'Costos Cult Temporales'!I192</f>
        <v>200</v>
      </c>
      <c r="G14" s="50">
        <f>+'Costos Cult Temporales'!J192</f>
        <v>0</v>
      </c>
      <c r="H14" s="50">
        <f>+'Costos Cult Temporales'!K192</f>
        <v>200</v>
      </c>
      <c r="I14" s="50">
        <f>+'Costos Cult Temporales'!L192</f>
        <v>0</v>
      </c>
      <c r="J14" s="50">
        <f>+'Costos Cult Temporales'!M192</f>
        <v>600</v>
      </c>
      <c r="K14" s="50">
        <f>+'Costos Cult Temporales'!N192</f>
        <v>2003</v>
      </c>
      <c r="L14" s="50">
        <f>+'Costos Cult Temporales'!O192</f>
        <v>0</v>
      </c>
      <c r="M14" s="50">
        <f>+'Costos Cult Temporales'!P192</f>
        <v>0</v>
      </c>
      <c r="N14" s="173">
        <f>+'Costos Cult Temporales'!Q192</f>
        <v>0</v>
      </c>
      <c r="O14" s="153">
        <f t="shared" si="3"/>
        <v>17253</v>
      </c>
      <c r="P14" s="49"/>
    </row>
    <row r="15" spans="1:46" x14ac:dyDescent="0.35">
      <c r="A15" s="197" t="s">
        <v>105</v>
      </c>
      <c r="B15" s="181"/>
      <c r="C15" s="179">
        <f t="shared" ref="C15:N15" si="4">SUM(C16:C18)</f>
        <v>0</v>
      </c>
      <c r="D15" s="179">
        <f t="shared" si="4"/>
        <v>0</v>
      </c>
      <c r="E15" s="179">
        <f t="shared" si="4"/>
        <v>0</v>
      </c>
      <c r="F15" s="179">
        <f t="shared" si="4"/>
        <v>0</v>
      </c>
      <c r="G15" s="179">
        <f t="shared" si="4"/>
        <v>0</v>
      </c>
      <c r="H15" s="179">
        <f t="shared" si="4"/>
        <v>0</v>
      </c>
      <c r="I15" s="179">
        <f t="shared" si="4"/>
        <v>0</v>
      </c>
      <c r="J15" s="179">
        <f t="shared" si="4"/>
        <v>0</v>
      </c>
      <c r="K15" s="179">
        <f t="shared" si="4"/>
        <v>0</v>
      </c>
      <c r="L15" s="179">
        <f t="shared" si="4"/>
        <v>0</v>
      </c>
      <c r="M15" s="179">
        <f t="shared" si="4"/>
        <v>0</v>
      </c>
      <c r="N15" s="179">
        <f t="shared" si="4"/>
        <v>0</v>
      </c>
      <c r="O15" s="180">
        <f t="shared" si="3"/>
        <v>0</v>
      </c>
      <c r="P15" s="49"/>
    </row>
    <row r="16" spans="1:46" x14ac:dyDescent="0.35">
      <c r="A16" s="354" t="s">
        <v>135</v>
      </c>
      <c r="B16" s="355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3"/>
      <c r="O16" s="153">
        <f t="shared" si="3"/>
        <v>0</v>
      </c>
      <c r="P16" s="49"/>
    </row>
    <row r="17" spans="1:16" x14ac:dyDescent="0.35">
      <c r="A17" s="354"/>
      <c r="B17" s="355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153">
        <f t="shared" si="3"/>
        <v>0</v>
      </c>
      <c r="P17" s="49"/>
    </row>
    <row r="18" spans="1:16" ht="15" thickBot="1" x14ac:dyDescent="0.4">
      <c r="A18" s="356"/>
      <c r="B18" s="357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4"/>
      <c r="O18" s="154">
        <f t="shared" si="3"/>
        <v>0</v>
      </c>
      <c r="P18" s="49"/>
    </row>
    <row r="19" spans="1:16" x14ac:dyDescent="0.35">
      <c r="A19" s="358" t="s">
        <v>76</v>
      </c>
      <c r="B19" s="359"/>
      <c r="C19" s="179">
        <f t="shared" ref="C19:N19" si="5">SUM(C20:C28)</f>
        <v>0</v>
      </c>
      <c r="D19" s="179">
        <f t="shared" si="5"/>
        <v>0</v>
      </c>
      <c r="E19" s="179">
        <f t="shared" si="5"/>
        <v>0</v>
      </c>
      <c r="F19" s="179">
        <f t="shared" si="5"/>
        <v>0</v>
      </c>
      <c r="G19" s="179">
        <f t="shared" si="5"/>
        <v>0</v>
      </c>
      <c r="H19" s="179">
        <f t="shared" si="5"/>
        <v>0</v>
      </c>
      <c r="I19" s="179">
        <f t="shared" si="5"/>
        <v>0</v>
      </c>
      <c r="J19" s="179">
        <f t="shared" si="5"/>
        <v>0</v>
      </c>
      <c r="K19" s="179">
        <f t="shared" si="5"/>
        <v>0</v>
      </c>
      <c r="L19" s="179">
        <f t="shared" si="5"/>
        <v>0</v>
      </c>
      <c r="M19" s="179">
        <f t="shared" si="5"/>
        <v>0</v>
      </c>
      <c r="N19" s="179">
        <f t="shared" si="5"/>
        <v>0</v>
      </c>
      <c r="O19" s="180">
        <f t="shared" si="3"/>
        <v>0</v>
      </c>
      <c r="P19" s="49"/>
    </row>
    <row r="20" spans="1:16" x14ac:dyDescent="0.35">
      <c r="A20" s="348" t="s">
        <v>5</v>
      </c>
      <c r="B20" s="349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35"/>
      <c r="O20" s="153">
        <f t="shared" si="3"/>
        <v>0</v>
      </c>
      <c r="P20" s="49"/>
    </row>
    <row r="21" spans="1:16" x14ac:dyDescent="0.35">
      <c r="A21" s="348" t="s">
        <v>4</v>
      </c>
      <c r="B21" s="349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35"/>
      <c r="O21" s="153">
        <f t="shared" si="3"/>
        <v>0</v>
      </c>
      <c r="P21" s="49"/>
    </row>
    <row r="22" spans="1:16" x14ac:dyDescent="0.35">
      <c r="A22" s="348" t="s">
        <v>6</v>
      </c>
      <c r="B22" s="349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35"/>
      <c r="O22" s="153">
        <f t="shared" si="3"/>
        <v>0</v>
      </c>
      <c r="P22" s="49"/>
    </row>
    <row r="23" spans="1:16" x14ac:dyDescent="0.35">
      <c r="A23" s="348" t="s">
        <v>7</v>
      </c>
      <c r="B23" s="349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35"/>
      <c r="O23" s="153">
        <f t="shared" si="3"/>
        <v>0</v>
      </c>
      <c r="P23" s="49"/>
    </row>
    <row r="24" spans="1:16" x14ac:dyDescent="0.35">
      <c r="A24" s="348" t="s">
        <v>8</v>
      </c>
      <c r="B24" s="349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35"/>
      <c r="O24" s="153">
        <f t="shared" si="3"/>
        <v>0</v>
      </c>
      <c r="P24" s="49"/>
    </row>
    <row r="25" spans="1:16" x14ac:dyDescent="0.35">
      <c r="A25" s="348" t="s">
        <v>37</v>
      </c>
      <c r="B25" s="349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35"/>
      <c r="O25" s="153">
        <f t="shared" si="3"/>
        <v>0</v>
      </c>
      <c r="P25" s="49"/>
    </row>
    <row r="26" spans="1:16" x14ac:dyDescent="0.35">
      <c r="A26" s="348" t="s">
        <v>9</v>
      </c>
      <c r="B26" s="349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35"/>
      <c r="O26" s="153">
        <f t="shared" si="3"/>
        <v>0</v>
      </c>
      <c r="P26" s="49"/>
    </row>
    <row r="27" spans="1:16" x14ac:dyDescent="0.35">
      <c r="A27" s="348" t="s">
        <v>10</v>
      </c>
      <c r="B27" s="349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35"/>
      <c r="O27" s="153">
        <f t="shared" si="3"/>
        <v>0</v>
      </c>
      <c r="P27" s="49"/>
    </row>
    <row r="28" spans="1:16" ht="15" thickBot="1" x14ac:dyDescent="0.4">
      <c r="A28" s="350" t="s">
        <v>85</v>
      </c>
      <c r="B28" s="351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4"/>
      <c r="O28" s="154">
        <f t="shared" si="3"/>
        <v>0</v>
      </c>
      <c r="P28" s="49"/>
    </row>
    <row r="29" spans="1:16" ht="15" thickBot="1" x14ac:dyDescent="0.4">
      <c r="A29" s="346" t="s">
        <v>77</v>
      </c>
      <c r="B29" s="347"/>
      <c r="C29" s="182">
        <f t="shared" ref="C29:N29" si="6">+C7-C13</f>
        <v>-145</v>
      </c>
      <c r="D29" s="182">
        <f t="shared" si="6"/>
        <v>-12105</v>
      </c>
      <c r="E29" s="182">
        <f t="shared" si="6"/>
        <v>400</v>
      </c>
      <c r="F29" s="182">
        <f t="shared" si="6"/>
        <v>600</v>
      </c>
      <c r="G29" s="182">
        <f t="shared" si="6"/>
        <v>800</v>
      </c>
      <c r="H29" s="182">
        <f t="shared" si="6"/>
        <v>600</v>
      </c>
      <c r="I29" s="182">
        <f t="shared" si="6"/>
        <v>800</v>
      </c>
      <c r="J29" s="182">
        <f t="shared" si="6"/>
        <v>200</v>
      </c>
      <c r="K29" s="182">
        <f t="shared" si="6"/>
        <v>-1203</v>
      </c>
      <c r="L29" s="182">
        <f t="shared" si="6"/>
        <v>13024</v>
      </c>
      <c r="M29" s="182">
        <f t="shared" si="6"/>
        <v>19136</v>
      </c>
      <c r="N29" s="182">
        <f t="shared" si="6"/>
        <v>800</v>
      </c>
      <c r="O29" s="115">
        <f t="shared" si="3"/>
        <v>22907</v>
      </c>
      <c r="P29" s="49"/>
    </row>
    <row r="30" spans="1:16" ht="15" thickBot="1" x14ac:dyDescent="0.4">
      <c r="A30" s="352" t="s">
        <v>78</v>
      </c>
      <c r="B30" s="353"/>
      <c r="C30" s="236">
        <v>3000</v>
      </c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15">
        <f t="shared" si="3"/>
        <v>3000</v>
      </c>
      <c r="P30" s="49"/>
    </row>
    <row r="31" spans="1:16" ht="15" thickBot="1" x14ac:dyDescent="0.4">
      <c r="A31" s="346" t="s">
        <v>79</v>
      </c>
      <c r="B31" s="347"/>
      <c r="C31" s="183">
        <f>+C30+C29</f>
        <v>2855</v>
      </c>
      <c r="D31" s="183">
        <f>+C31+D29</f>
        <v>-9250</v>
      </c>
      <c r="E31" s="183">
        <f t="shared" ref="E31:N31" si="7">+D31+E29</f>
        <v>-8850</v>
      </c>
      <c r="F31" s="183">
        <f t="shared" si="7"/>
        <v>-8250</v>
      </c>
      <c r="G31" s="183">
        <f t="shared" si="7"/>
        <v>-7450</v>
      </c>
      <c r="H31" s="183">
        <f t="shared" si="7"/>
        <v>-6850</v>
      </c>
      <c r="I31" s="183">
        <f t="shared" si="7"/>
        <v>-6050</v>
      </c>
      <c r="J31" s="183">
        <f t="shared" si="7"/>
        <v>-5850</v>
      </c>
      <c r="K31" s="183">
        <f t="shared" si="7"/>
        <v>-7053</v>
      </c>
      <c r="L31" s="183">
        <f t="shared" si="7"/>
        <v>5971</v>
      </c>
      <c r="M31" s="183">
        <f t="shared" si="7"/>
        <v>25107</v>
      </c>
      <c r="N31" s="183">
        <f t="shared" si="7"/>
        <v>25907</v>
      </c>
      <c r="O31" s="115">
        <f t="shared" si="3"/>
        <v>237</v>
      </c>
      <c r="P31" s="48"/>
    </row>
    <row r="32" spans="1:16" ht="15" thickBot="1" x14ac:dyDescent="0.4">
      <c r="A32" s="346" t="s">
        <v>89</v>
      </c>
      <c r="B32" s="347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115">
        <f>SUM(C32:N32)</f>
        <v>0</v>
      </c>
      <c r="P32" s="51"/>
    </row>
    <row r="33" spans="1:16" ht="15" thickBot="1" x14ac:dyDescent="0.4">
      <c r="A33" s="346" t="s">
        <v>90</v>
      </c>
      <c r="B33" s="347"/>
      <c r="C33" s="238">
        <f t="shared" ref="C33:N33" si="8">+C31-C32</f>
        <v>2855</v>
      </c>
      <c r="D33" s="238">
        <f t="shared" si="8"/>
        <v>-9250</v>
      </c>
      <c r="E33" s="238">
        <f t="shared" si="8"/>
        <v>-8850</v>
      </c>
      <c r="F33" s="238">
        <f t="shared" si="8"/>
        <v>-8250</v>
      </c>
      <c r="G33" s="238">
        <f t="shared" si="8"/>
        <v>-7450</v>
      </c>
      <c r="H33" s="238">
        <f t="shared" si="8"/>
        <v>-6850</v>
      </c>
      <c r="I33" s="238">
        <f t="shared" si="8"/>
        <v>-6050</v>
      </c>
      <c r="J33" s="238">
        <f t="shared" si="8"/>
        <v>-5850</v>
      </c>
      <c r="K33" s="238">
        <f t="shared" si="8"/>
        <v>-7053</v>
      </c>
      <c r="L33" s="238">
        <f t="shared" si="8"/>
        <v>5971</v>
      </c>
      <c r="M33" s="238">
        <f t="shared" si="8"/>
        <v>25107</v>
      </c>
      <c r="N33" s="238">
        <f t="shared" si="8"/>
        <v>25907</v>
      </c>
      <c r="O33" s="237">
        <f t="shared" si="3"/>
        <v>237</v>
      </c>
      <c r="P33" s="52"/>
    </row>
    <row r="35" spans="1:16" x14ac:dyDescent="0.35">
      <c r="C35" s="240" t="e" cm="1">
        <f t="array" ref="C35:D35">+#REF!+'Costos Cult Temporales'!R5:S5+#REF!</f>
        <v>#REF!</v>
      </c>
      <c r="D35" s="240" t="e">
        <v>#REF!</v>
      </c>
    </row>
    <row r="36" spans="1:16" x14ac:dyDescent="0.35">
      <c r="C36" s="240" t="e">
        <f>+C35/12</f>
        <v>#REF!</v>
      </c>
      <c r="D36" s="240"/>
    </row>
    <row r="37" spans="1:16" x14ac:dyDescent="0.35"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x14ac:dyDescent="0.35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</sheetData>
  <mergeCells count="27">
    <mergeCell ref="A12:B12"/>
    <mergeCell ref="A4:P4"/>
    <mergeCell ref="A5:B6"/>
    <mergeCell ref="C5:N5"/>
    <mergeCell ref="O5:O6"/>
    <mergeCell ref="P5:P6"/>
    <mergeCell ref="A9:B9"/>
    <mergeCell ref="A10:B10"/>
    <mergeCell ref="A11:B11"/>
    <mergeCell ref="A22:B22"/>
    <mergeCell ref="A16:B16"/>
    <mergeCell ref="A17:B17"/>
    <mergeCell ref="A18:B18"/>
    <mergeCell ref="A19:B19"/>
    <mergeCell ref="A20:B20"/>
    <mergeCell ref="A21:B21"/>
    <mergeCell ref="A33:B33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41" right="0.24" top="0.74803149606299213" bottom="0.74803149606299213" header="0.31496062992125984" footer="0.31496062992125984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Costos Cult Temporales</vt:lpstr>
      <vt:lpstr>5. Flujo de caja</vt:lpstr>
      <vt:lpstr>'5. Flujo de caja'!Área_de_impresión</vt:lpstr>
    </vt:vector>
  </TitlesOfParts>
  <Company>B.U.S.A.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asilvest</dc:creator>
  <cp:lastModifiedBy>fanny</cp:lastModifiedBy>
  <cp:lastPrinted>2020-08-30T03:40:52Z</cp:lastPrinted>
  <dcterms:created xsi:type="dcterms:W3CDTF">2010-04-21T22:08:43Z</dcterms:created>
  <dcterms:modified xsi:type="dcterms:W3CDTF">2020-11-20T01:13:31Z</dcterms:modified>
</cp:coreProperties>
</file>